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jelinska\Desktop\BILANSE\BILANS 2019-PLIKI TEKSTOWE\"/>
    </mc:Choice>
  </mc:AlternateContent>
  <bookViews>
    <workbookView xWindow="0" yWindow="0" windowWidth="14370" windowHeight="6930"/>
  </bookViews>
  <sheets>
    <sheet name="INFORMACJA DODATKOWA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0" i="1" l="1"/>
  <c r="F632" i="1"/>
  <c r="F633" i="1" l="1"/>
  <c r="J33" i="1"/>
  <c r="J32" i="1"/>
  <c r="J31" i="1"/>
  <c r="J18" i="1"/>
  <c r="J17" i="1"/>
  <c r="J14" i="1"/>
  <c r="J13" i="1"/>
  <c r="J11" i="1" l="1"/>
  <c r="I36" i="1"/>
  <c r="H36" i="1"/>
  <c r="G36" i="1"/>
  <c r="D36" i="1"/>
  <c r="C36" i="1"/>
  <c r="I34" i="1"/>
  <c r="H34" i="1"/>
  <c r="G34" i="1"/>
  <c r="F34" i="1"/>
  <c r="E34" i="1"/>
  <c r="C34" i="1"/>
  <c r="D32" i="1"/>
  <c r="J28" i="1"/>
  <c r="J27" i="1"/>
  <c r="I26" i="1"/>
  <c r="H26" i="1"/>
  <c r="G26" i="1"/>
  <c r="F26" i="1"/>
  <c r="E26" i="1"/>
  <c r="D26" i="1"/>
  <c r="C26" i="1"/>
  <c r="J25" i="1"/>
  <c r="J24" i="1"/>
  <c r="J23" i="1"/>
  <c r="I22" i="1"/>
  <c r="H22" i="1"/>
  <c r="G22" i="1"/>
  <c r="E22" i="1"/>
  <c r="D22" i="1"/>
  <c r="C22" i="1"/>
  <c r="J21" i="1"/>
  <c r="I16" i="1"/>
  <c r="H16" i="1"/>
  <c r="G16" i="1"/>
  <c r="F16" i="1"/>
  <c r="E16" i="1"/>
  <c r="D16" i="1"/>
  <c r="J15" i="1"/>
  <c r="I12" i="1"/>
  <c r="H12" i="1"/>
  <c r="G12" i="1"/>
  <c r="F12" i="1"/>
  <c r="D12" i="1"/>
  <c r="C12" i="1"/>
  <c r="F36" i="1"/>
  <c r="G624" i="1"/>
  <c r="G633" i="1" s="1"/>
  <c r="F624" i="1"/>
  <c r="E624" i="1"/>
  <c r="E633" i="1" s="1"/>
  <c r="D624" i="1"/>
  <c r="D633" i="1" s="1"/>
  <c r="G608" i="1"/>
  <c r="F608" i="1"/>
  <c r="G605" i="1"/>
  <c r="F605" i="1"/>
  <c r="G593" i="1"/>
  <c r="F593" i="1"/>
  <c r="G590" i="1"/>
  <c r="F590" i="1"/>
  <c r="G587" i="1"/>
  <c r="F587" i="1"/>
  <c r="G575" i="1"/>
  <c r="F575" i="1"/>
  <c r="F568" i="1" s="1"/>
  <c r="F581" i="1" s="1"/>
  <c r="G573" i="1"/>
  <c r="G570" i="1" s="1"/>
  <c r="G560" i="1"/>
  <c r="G551" i="1"/>
  <c r="F551" i="1"/>
  <c r="F550" i="1" s="1"/>
  <c r="G548" i="1"/>
  <c r="G546" i="1"/>
  <c r="F546" i="1"/>
  <c r="F545" i="1" s="1"/>
  <c r="E539" i="1"/>
  <c r="D539" i="1"/>
  <c r="G522" i="1"/>
  <c r="G508" i="1" s="1"/>
  <c r="G505" i="1"/>
  <c r="F505" i="1"/>
  <c r="G502" i="1"/>
  <c r="F502" i="1"/>
  <c r="G496" i="1"/>
  <c r="G495" i="1"/>
  <c r="G488" i="1"/>
  <c r="G481" i="1"/>
  <c r="F480" i="1"/>
  <c r="D455" i="1"/>
  <c r="C455" i="1"/>
  <c r="D450" i="1"/>
  <c r="C450" i="1"/>
  <c r="D444" i="1"/>
  <c r="C444" i="1"/>
  <c r="D439" i="1"/>
  <c r="C439" i="1"/>
  <c r="E406" i="1"/>
  <c r="E404" i="1"/>
  <c r="E400" i="1"/>
  <c r="D400" i="1"/>
  <c r="D399" i="1" s="1"/>
  <c r="D408" i="1" s="1"/>
  <c r="F390" i="1"/>
  <c r="L390" i="1" s="1"/>
  <c r="F389" i="1"/>
  <c r="L389" i="1" s="1"/>
  <c r="F388" i="1"/>
  <c r="L388" i="1" s="1"/>
  <c r="F387" i="1"/>
  <c r="L387" i="1" s="1"/>
  <c r="F386" i="1"/>
  <c r="K385" i="1"/>
  <c r="J385" i="1"/>
  <c r="I385" i="1"/>
  <c r="G385" i="1"/>
  <c r="E385" i="1"/>
  <c r="D385" i="1"/>
  <c r="C385" i="1"/>
  <c r="F384" i="1"/>
  <c r="L384" i="1" s="1"/>
  <c r="F383" i="1"/>
  <c r="L383" i="1" s="1"/>
  <c r="F382" i="1"/>
  <c r="L382" i="1" s="1"/>
  <c r="K381" i="1"/>
  <c r="J381" i="1"/>
  <c r="I381" i="1"/>
  <c r="H381" i="1"/>
  <c r="H391" i="1" s="1"/>
  <c r="G381" i="1"/>
  <c r="E381" i="1"/>
  <c r="D381" i="1"/>
  <c r="C381" i="1"/>
  <c r="F380" i="1"/>
  <c r="L380" i="1" s="1"/>
  <c r="E361" i="1"/>
  <c r="D361" i="1"/>
  <c r="E349" i="1"/>
  <c r="D349" i="1"/>
  <c r="E348" i="1"/>
  <c r="E346" i="1"/>
  <c r="E344" i="1"/>
  <c r="E342" i="1"/>
  <c r="D341" i="1"/>
  <c r="E322" i="1"/>
  <c r="D322" i="1"/>
  <c r="E311" i="1"/>
  <c r="D311" i="1"/>
  <c r="E284" i="1"/>
  <c r="E305" i="1" s="1"/>
  <c r="D284" i="1"/>
  <c r="D305" i="1" s="1"/>
  <c r="E270" i="1"/>
  <c r="D270" i="1"/>
  <c r="F255" i="1"/>
  <c r="E255" i="1"/>
  <c r="D255" i="1"/>
  <c r="C255" i="1"/>
  <c r="F247" i="1"/>
  <c r="E247" i="1"/>
  <c r="D247" i="1"/>
  <c r="C247" i="1"/>
  <c r="E230" i="1"/>
  <c r="D230" i="1"/>
  <c r="E218" i="1"/>
  <c r="D218" i="1"/>
  <c r="E214" i="1"/>
  <c r="D214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G184" i="1"/>
  <c r="G205" i="1" s="1"/>
  <c r="F184" i="1"/>
  <c r="F205" i="1" s="1"/>
  <c r="E184" i="1"/>
  <c r="E205" i="1" s="1"/>
  <c r="D184" i="1"/>
  <c r="D205" i="1" s="1"/>
  <c r="H183" i="1"/>
  <c r="H182" i="1"/>
  <c r="H181" i="1"/>
  <c r="H180" i="1"/>
  <c r="H179" i="1"/>
  <c r="H178" i="1"/>
  <c r="H177" i="1"/>
  <c r="H176" i="1"/>
  <c r="H175" i="1"/>
  <c r="F167" i="1"/>
  <c r="J166" i="1"/>
  <c r="J165" i="1"/>
  <c r="H167" i="1"/>
  <c r="G164" i="1"/>
  <c r="J163" i="1"/>
  <c r="J162" i="1"/>
  <c r="H155" i="1"/>
  <c r="G155" i="1"/>
  <c r="F155" i="1"/>
  <c r="H148" i="1"/>
  <c r="G148" i="1"/>
  <c r="F148" i="1"/>
  <c r="E128" i="1"/>
  <c r="D128" i="1"/>
  <c r="D121" i="1"/>
  <c r="C121" i="1"/>
  <c r="J115" i="1"/>
  <c r="I115" i="1"/>
  <c r="H115" i="1"/>
  <c r="G115" i="1"/>
  <c r="F115" i="1"/>
  <c r="E115" i="1"/>
  <c r="C115" i="1"/>
  <c r="D114" i="1"/>
  <c r="D112" i="1"/>
  <c r="F91" i="1"/>
  <c r="F90" i="1"/>
  <c r="F89" i="1"/>
  <c r="E88" i="1"/>
  <c r="D88" i="1"/>
  <c r="C88" i="1"/>
  <c r="F87" i="1"/>
  <c r="F86" i="1" s="1"/>
  <c r="E86" i="1"/>
  <c r="E92" i="1" s="1"/>
  <c r="D86" i="1"/>
  <c r="D92" i="1" s="1"/>
  <c r="C86" i="1"/>
  <c r="F85" i="1"/>
  <c r="F82" i="1"/>
  <c r="F81" i="1"/>
  <c r="F80" i="1"/>
  <c r="E79" i="1"/>
  <c r="D79" i="1"/>
  <c r="C79" i="1"/>
  <c r="F78" i="1"/>
  <c r="F77" i="1"/>
  <c r="E76" i="1"/>
  <c r="D76" i="1"/>
  <c r="C76" i="1"/>
  <c r="F75" i="1"/>
  <c r="D67" i="1"/>
  <c r="D59" i="1"/>
  <c r="D56" i="1"/>
  <c r="D55" i="1"/>
  <c r="D69" i="1" s="1"/>
  <c r="D50" i="1"/>
  <c r="D47" i="1"/>
  <c r="I29" i="1" l="1"/>
  <c r="E222" i="1"/>
  <c r="C391" i="1"/>
  <c r="D115" i="1"/>
  <c r="D29" i="1"/>
  <c r="F79" i="1"/>
  <c r="D391" i="1"/>
  <c r="I391" i="1"/>
  <c r="D438" i="1"/>
  <c r="G480" i="1"/>
  <c r="D333" i="1"/>
  <c r="D354" i="1"/>
  <c r="G568" i="1"/>
  <c r="G581" i="1" s="1"/>
  <c r="G600" i="1"/>
  <c r="C83" i="1"/>
  <c r="J34" i="1"/>
  <c r="D53" i="1"/>
  <c r="D83" i="1"/>
  <c r="E333" i="1"/>
  <c r="G391" i="1"/>
  <c r="K391" i="1"/>
  <c r="D449" i="1"/>
  <c r="F493" i="1"/>
  <c r="F523" i="1" s="1"/>
  <c r="F617" i="1"/>
  <c r="D19" i="1"/>
  <c r="G29" i="1"/>
  <c r="F76" i="1"/>
  <c r="F385" i="1"/>
  <c r="E83" i="1"/>
  <c r="D222" i="1"/>
  <c r="J391" i="1"/>
  <c r="C438" i="1"/>
  <c r="C449" i="1"/>
  <c r="G550" i="1"/>
  <c r="C29" i="1"/>
  <c r="F561" i="1"/>
  <c r="H184" i="1"/>
  <c r="H205" i="1" s="1"/>
  <c r="G493" i="1"/>
  <c r="G523" i="1" s="1"/>
  <c r="F600" i="1"/>
  <c r="D62" i="1"/>
  <c r="C92" i="1"/>
  <c r="F88" i="1"/>
  <c r="F92" i="1" s="1"/>
  <c r="E341" i="1"/>
  <c r="E354" i="1" s="1"/>
  <c r="L386" i="1"/>
  <c r="L385" i="1" s="1"/>
  <c r="E399" i="1"/>
  <c r="E408" i="1" s="1"/>
  <c r="G545" i="1"/>
  <c r="G561" i="1" s="1"/>
  <c r="I167" i="1"/>
  <c r="E391" i="1"/>
  <c r="G617" i="1"/>
  <c r="G19" i="1"/>
  <c r="G37" i="1" s="1"/>
  <c r="H19" i="1"/>
  <c r="E29" i="1"/>
  <c r="J26" i="1"/>
  <c r="J22" i="1"/>
  <c r="J16" i="1"/>
  <c r="I19" i="1"/>
  <c r="I37" i="1" s="1"/>
  <c r="H29" i="1"/>
  <c r="D34" i="1"/>
  <c r="C16" i="1"/>
  <c r="C19" i="1" s="1"/>
  <c r="F19" i="1"/>
  <c r="F22" i="1"/>
  <c r="F29" i="1" s="1"/>
  <c r="E36" i="1"/>
  <c r="E12" i="1"/>
  <c r="E19" i="1" s="1"/>
  <c r="L381" i="1"/>
  <c r="G167" i="1"/>
  <c r="F381" i="1"/>
  <c r="F83" i="1" l="1"/>
  <c r="C37" i="1"/>
  <c r="F391" i="1"/>
  <c r="D70" i="1"/>
  <c r="D37" i="1"/>
  <c r="L391" i="1"/>
  <c r="J12" i="1"/>
  <c r="J19" i="1" s="1"/>
  <c r="J164" i="1"/>
  <c r="J167" i="1" s="1"/>
  <c r="H37" i="1"/>
  <c r="J29" i="1"/>
  <c r="E37" i="1"/>
  <c r="F37" i="1"/>
  <c r="J36" i="1"/>
  <c r="J37" i="1" l="1"/>
</calcChain>
</file>

<file path=xl/sharedStrings.xml><?xml version="1.0" encoding="utf-8"?>
<sst xmlns="http://schemas.openxmlformats.org/spreadsheetml/2006/main" count="641" uniqueCount="431">
  <si>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</si>
  <si>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</si>
  <si>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</si>
  <si>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</si>
  <si>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</si>
  <si>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</si>
  <si>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</si>
  <si>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</si>
  <si>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</si>
  <si>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</si>
  <si>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</si>
  <si>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</si>
  <si>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</si>
  <si>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</si>
  <si>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</si>
  <si>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</si>
  <si>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</si>
  <si>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</si>
  <si>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</si>
  <si>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</si>
  <si>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</si>
  <si>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</si>
  <si>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</si>
  <si>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</si>
  <si>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</si>
  <si>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</si>
  <si>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</si>
  <si>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</si>
  <si>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</si>
  <si>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</si>
  <si>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</si>
  <si>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</si>
  <si>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</si>
  <si>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</si>
  <si>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</si>
  <si>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</si>
  <si>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</si>
  <si>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</si>
  <si>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</si>
  <si>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</si>
  <si>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</si>
  <si>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</si>
  <si>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</si>
  <si>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</si>
  <si>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</si>
  <si>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</si>
  <si>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</si>
  <si>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 xml:space="preserve">1. </t>
  </si>
  <si>
    <t>1. Sprzedanych</t>
  </si>
  <si>
    <t>2. Zlikwidowanych</t>
  </si>
  <si>
    <t>3. Inne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</si>
  <si>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</si>
  <si>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</si>
  <si>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</si>
  <si>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</si>
  <si>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</si>
  <si>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</si>
  <si>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</si>
  <si>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</si>
  <si>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</si>
  <si>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</si>
  <si>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</si>
  <si>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</si>
  <si>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</si>
  <si>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</si>
  <si>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</si>
  <si>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</si>
  <si>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</si>
  <si>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</si>
  <si>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</si>
  <si>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</si>
  <si>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</si>
  <si>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</si>
  <si>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</si>
  <si>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</si>
  <si>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</si>
  <si>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</si>
  <si>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</si>
  <si>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</si>
  <si>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</si>
  <si>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</si>
  <si>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</si>
  <si>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</si>
  <si>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</si>
  <si>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</si>
  <si>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</si>
  <si>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</si>
  <si>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</si>
  <si>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</si>
  <si>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</si>
  <si>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</si>
  <si>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</si>
  <si>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</si>
  <si>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</si>
  <si>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</si>
  <si>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</si>
  <si>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</si>
  <si>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</si>
  <si>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</si>
  <si>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</si>
  <si>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</si>
  <si>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</si>
  <si>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</si>
  <si>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</si>
  <si>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</si>
  <si>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</si>
  <si>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</si>
  <si>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</si>
  <si>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</si>
  <si>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</si>
  <si>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</si>
  <si>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</si>
  <si>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</si>
  <si>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</si>
  <si>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</si>
  <si>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</si>
  <si>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</si>
  <si>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</si>
  <si>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</si>
  <si>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</si>
  <si>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</si>
  <si>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</si>
  <si>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</si>
  <si>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</si>
  <si>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</si>
  <si>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</si>
  <si>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</si>
  <si>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</si>
  <si>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</si>
  <si>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</si>
  <si>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</si>
  <si>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</si>
  <si>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</si>
  <si>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</si>
  <si>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</si>
  <si>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</si>
  <si>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</si>
  <si>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</si>
  <si>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</si>
  <si>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</si>
  <si>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</si>
  <si>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</si>
  <si>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</si>
  <si>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</si>
  <si>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</si>
  <si>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</si>
  <si>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</si>
  <si>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</si>
  <si>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</si>
  <si>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</si>
  <si>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</si>
  <si>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</si>
  <si>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</si>
  <si>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</si>
  <si>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</si>
  <si>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</si>
  <si>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</si>
  <si>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</si>
  <si>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</si>
  <si>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</si>
  <si>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</si>
  <si>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</si>
  <si>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</si>
  <si>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</si>
  <si>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</si>
  <si>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</si>
  <si>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</si>
  <si>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</si>
  <si>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</si>
  <si>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</si>
  <si>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</si>
  <si>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</si>
  <si>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</si>
  <si>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</si>
  <si>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</si>
  <si>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</si>
  <si>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</si>
  <si>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</si>
  <si>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</si>
  <si>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</si>
  <si>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</si>
  <si>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</si>
  <si>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</si>
  <si>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</si>
  <si>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</si>
  <si>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</si>
  <si>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</si>
  <si>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</si>
  <si>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</si>
  <si>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</si>
  <si>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</si>
  <si>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</si>
  <si>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</si>
  <si>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</si>
  <si>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</si>
  <si>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</si>
  <si>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</si>
  <si>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</si>
  <si>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</si>
  <si>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</si>
  <si>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</si>
  <si>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</si>
  <si>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</si>
  <si>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</si>
  <si>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</si>
  <si>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</si>
  <si>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</si>
  <si>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</si>
  <si>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</si>
  <si>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</si>
  <si>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</si>
  <si>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</si>
  <si>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</si>
  <si>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</si>
  <si>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</si>
  <si>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</si>
  <si>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</si>
  <si>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</si>
  <si>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</si>
  <si>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</si>
  <si>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</si>
  <si>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</si>
  <si>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</si>
  <si>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</si>
  <si>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</si>
  <si>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</si>
  <si>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</si>
  <si>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</si>
  <si>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</si>
  <si>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</si>
  <si>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</si>
  <si>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Grunty stanowiące własność m.st. Warszawy oddane w wieczyste użytkowanie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</si>
  <si>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</si>
  <si>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</si>
  <si>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</si>
  <si>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</si>
  <si>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</si>
  <si>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</si>
  <si>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</si>
  <si>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</si>
  <si>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</si>
  <si>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</si>
  <si>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</si>
  <si>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</si>
  <si>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</si>
  <si>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</si>
  <si>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</si>
  <si>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</si>
  <si>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</si>
  <si>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</si>
  <si>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</si>
  <si>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</si>
  <si>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</si>
  <si>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</si>
  <si>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</si>
  <si>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</si>
  <si>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</si>
  <si>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</si>
  <si>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</si>
  <si>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</si>
  <si>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</si>
  <si>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</si>
  <si>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</si>
  <si>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</si>
  <si>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</si>
  <si>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</si>
  <si>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</si>
  <si>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</si>
  <si>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</si>
  <si>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</si>
  <si>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</si>
  <si>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</si>
  <si>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</si>
  <si>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</si>
  <si>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</si>
  <si>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</si>
  <si>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</si>
  <si>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</si>
  <si>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</si>
  <si>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</si>
  <si>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</si>
  <si>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</si>
  <si>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</si>
  <si>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</si>
  <si>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</si>
  <si>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</si>
  <si>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</si>
  <si>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</si>
  <si>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</si>
  <si>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</si>
  <si>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</si>
  <si>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</si>
  <si>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</si>
  <si>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</si>
  <si>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</si>
  <si>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</si>
  <si>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</si>
  <si>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</si>
  <si>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</si>
  <si>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</si>
  <si>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</si>
  <si>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</si>
  <si>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</si>
  <si>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</si>
  <si>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</si>
  <si>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</si>
  <si>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</si>
  <si>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</si>
  <si>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</si>
  <si>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</si>
  <si>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</si>
  <si>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</si>
  <si>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</si>
  <si>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</si>
  <si>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</si>
  <si>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</si>
  <si>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</si>
  <si>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</si>
  <si>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</si>
  <si>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</si>
  <si>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</si>
  <si>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</si>
  <si>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</si>
  <si>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</si>
  <si>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</si>
  <si>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</si>
  <si>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</si>
  <si>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</si>
  <si>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</si>
  <si>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</si>
  <si>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</si>
  <si>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</si>
  <si>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</si>
  <si>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</si>
  <si>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</si>
  <si>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</si>
  <si>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</si>
  <si>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</si>
  <si>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</si>
  <si>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</si>
  <si>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</si>
  <si>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</si>
  <si>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</si>
  <si>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</si>
  <si>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</si>
  <si>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</si>
  <si>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</si>
  <si>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</si>
  <si>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</si>
  <si>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</si>
  <si>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</si>
  <si>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</si>
  <si>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</si>
  <si>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</si>
  <si>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</si>
  <si>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</si>
  <si>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</si>
  <si>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</si>
  <si>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</si>
  <si>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</si>
  <si>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</si>
  <si>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</si>
  <si>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</si>
  <si>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</si>
  <si>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</si>
  <si>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</si>
  <si>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</si>
  <si>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</si>
  <si>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</si>
  <si>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</si>
  <si>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</si>
  <si>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</si>
  <si>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dywidendy </t>
  </si>
  <si>
    <t>zysk na sprzedaży udziałów i akcji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</si>
  <si>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</si>
  <si>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</si>
  <si>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</si>
  <si>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</si>
  <si>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</si>
  <si>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</si>
  <si>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</si>
  <si>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</si>
  <si>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</si>
  <si>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</si>
  <si>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</si>
  <si>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</si>
  <si>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</si>
  <si>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</si>
  <si>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</si>
  <si>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</si>
  <si>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</si>
  <si>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</si>
  <si>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</si>
  <si>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</si>
  <si>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</si>
  <si>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</si>
  <si>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</si>
  <si>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</si>
  <si>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</si>
  <si>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</si>
  <si>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</si>
  <si>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</si>
  <si>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</si>
  <si>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</si>
  <si>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</si>
  <si>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</si>
  <si>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</si>
  <si>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226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</si>
  <si>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</si>
  <si>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</si>
  <si>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</si>
  <si>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</si>
  <si>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</si>
  <si>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</si>
  <si>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</si>
  <si>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</si>
  <si>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</si>
  <si>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</si>
  <si>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</si>
  <si>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</si>
  <si>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</si>
  <si>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</si>
  <si>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</si>
  <si>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</si>
  <si>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</si>
  <si>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</si>
  <si>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</si>
  <si>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 xml:space="preserve">Rzeczowy majątek trwały   </t>
  </si>
  <si>
    <t xml:space="preserve">Obroty roku bieżącego </t>
  </si>
  <si>
    <t>Szpital Praski p.w. Przemienienia Pańskiego Sp. z o.o</t>
  </si>
  <si>
    <t>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</si>
</sst>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;[Red]#,##0.00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1"/>
      <color theme="1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sz val="10"/>
      <name val="Arial"/>
      <family val="2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1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sz val="10"/>
      <color rgb="FFFF0000"/>
      <name val="Arial"/>
      <family val="2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color rgb="FFFF0000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rgb="FFFF0000"/>
      <name val="Book Antiqua"/>
      <family val="1"/>
      <charset val="238"/>
    </font>
    <font>
      <b/>
      <sz val="11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20" fillId="0" borderId="0"/>
  </cellStyleXfs>
  <cellXfs count="93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3" fillId="0" borderId="0" xfId="0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4" fillId="0" borderId="0" xfId="3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0" fontId="11" fillId="0" borderId="2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4" fillId="0" borderId="20" xfId="0" applyFont="1" applyFill="1" applyBorder="1"/>
    <xf numFmtId="4" fontId="14" fillId="0" borderId="21" xfId="0" applyNumberFormat="1" applyFont="1" applyFill="1" applyBorder="1" applyAlignment="1">
      <alignment horizontal="right"/>
    </xf>
    <xf numFmtId="4" fontId="14" fillId="0" borderId="22" xfId="0" applyNumberFormat="1" applyFont="1" applyFill="1" applyBorder="1" applyAlignment="1">
      <alignment horizontal="right"/>
    </xf>
    <xf numFmtId="0" fontId="15" fillId="0" borderId="20" xfId="0" applyFont="1" applyFill="1" applyBorder="1"/>
    <xf numFmtId="2" fontId="15" fillId="0" borderId="21" xfId="0" applyNumberFormat="1" applyFont="1" applyFill="1" applyBorder="1" applyAlignment="1">
      <alignment horizontal="right"/>
    </xf>
    <xf numFmtId="4" fontId="15" fillId="0" borderId="21" xfId="0" applyNumberFormat="1" applyFont="1" applyFill="1" applyBorder="1" applyAlignment="1">
      <alignment horizontal="right"/>
    </xf>
    <xf numFmtId="4" fontId="15" fillId="0" borderId="22" xfId="0" applyNumberFormat="1" applyFont="1" applyFill="1" applyBorder="1" applyAlignment="1">
      <alignment horizontal="right"/>
    </xf>
    <xf numFmtId="0" fontId="11" fillId="0" borderId="20" xfId="0" applyFont="1" applyFill="1" applyBorder="1"/>
    <xf numFmtId="4" fontId="11" fillId="0" borderId="21" xfId="0" applyNumberFormat="1" applyFont="1" applyFill="1" applyBorder="1" applyAlignment="1">
      <alignment horizontal="right"/>
    </xf>
    <xf numFmtId="4" fontId="11" fillId="0" borderId="22" xfId="0" applyNumberFormat="1" applyFont="1" applyFill="1" applyBorder="1" applyAlignment="1">
      <alignment horizontal="right"/>
    </xf>
    <xf numFmtId="0" fontId="17" fillId="0" borderId="20" xfId="0" applyFont="1" applyFill="1" applyBorder="1"/>
    <xf numFmtId="4" fontId="17" fillId="0" borderId="21" xfId="0" applyNumberFormat="1" applyFont="1" applyFill="1" applyBorder="1" applyAlignment="1">
      <alignment horizontal="right"/>
    </xf>
    <xf numFmtId="2" fontId="17" fillId="0" borderId="21" xfId="0" applyNumberFormat="1" applyFont="1" applyFill="1" applyBorder="1" applyAlignment="1">
      <alignment horizontal="right"/>
    </xf>
    <xf numFmtId="4" fontId="17" fillId="0" borderId="22" xfId="0" applyNumberFormat="1" applyFont="1" applyFill="1" applyBorder="1" applyAlignment="1">
      <alignment horizontal="right"/>
    </xf>
    <xf numFmtId="4" fontId="17" fillId="0" borderId="23" xfId="0" applyNumberFormat="1" applyFont="1" applyFill="1" applyBorder="1" applyAlignment="1">
      <alignment horizontal="right"/>
    </xf>
    <xf numFmtId="2" fontId="17" fillId="0" borderId="23" xfId="0" applyNumberFormat="1" applyFont="1" applyFill="1" applyBorder="1" applyAlignment="1">
      <alignment horizontal="right"/>
    </xf>
    <xf numFmtId="0" fontId="11" fillId="0" borderId="16" xfId="0" applyFont="1" applyFill="1" applyBorder="1"/>
    <xf numFmtId="4" fontId="11" fillId="0" borderId="12" xfId="0" applyNumberFormat="1" applyFont="1" applyFill="1" applyBorder="1" applyAlignment="1">
      <alignment horizontal="right"/>
    </xf>
    <xf numFmtId="4" fontId="11" fillId="0" borderId="19" xfId="0" applyNumberFormat="1" applyFont="1" applyFill="1" applyBorder="1" applyAlignment="1">
      <alignment horizontal="right"/>
    </xf>
    <xf numFmtId="0" fontId="11" fillId="2" borderId="20" xfId="0" applyFont="1" applyFill="1" applyBorder="1"/>
    <xf numFmtId="4" fontId="14" fillId="2" borderId="21" xfId="0" applyNumberFormat="1" applyFont="1" applyFill="1" applyBorder="1" applyAlignment="1">
      <alignment horizontal="right"/>
    </xf>
    <xf numFmtId="4" fontId="14" fillId="2" borderId="22" xfId="0" applyNumberFormat="1" applyFont="1" applyFill="1" applyBorder="1" applyAlignment="1">
      <alignment horizontal="right"/>
    </xf>
    <xf numFmtId="0" fontId="11" fillId="2" borderId="24" xfId="0" applyFont="1" applyFill="1" applyBorder="1"/>
    <xf numFmtId="4" fontId="14" fillId="2" borderId="25" xfId="0" applyNumberFormat="1" applyFont="1" applyFill="1" applyBorder="1" applyAlignment="1">
      <alignment horizontal="right"/>
    </xf>
    <xf numFmtId="4" fontId="14" fillId="2" borderId="2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1" fillId="0" borderId="0" xfId="0" applyNumberFormat="1" applyFont="1" applyFill="1" applyBorder="1" applyAlignment="1">
      <alignment horizontal="right"/>
    </xf>
    <xf numFmtId="0" fontId="9" fillId="0" borderId="0" xfId="0" applyFont="1" applyAlignment="1">
      <alignment horizontal="left"/>
    </xf>
    <xf numFmtId="43" fontId="8" fillId="0" borderId="0" xfId="1" applyFont="1" applyAlignment="1">
      <alignment vertical="center"/>
    </xf>
    <xf numFmtId="4" fontId="19" fillId="4" borderId="35" xfId="0" applyNumberFormat="1" applyFont="1" applyFill="1" applyBorder="1" applyAlignment="1">
      <alignment horizontal="right"/>
    </xf>
    <xf numFmtId="4" fontId="19" fillId="3" borderId="35" xfId="0" applyNumberFormat="1" applyFont="1" applyFill="1" applyBorder="1" applyAlignment="1">
      <alignment horizontal="right"/>
    </xf>
    <xf numFmtId="4" fontId="22" fillId="0" borderId="35" xfId="0" applyNumberFormat="1" applyFont="1" applyBorder="1" applyAlignment="1">
      <alignment horizontal="right"/>
    </xf>
    <xf numFmtId="2" fontId="22" fillId="0" borderId="35" xfId="0" applyNumberFormat="1" applyFont="1" applyBorder="1" applyAlignment="1">
      <alignment horizontal="right"/>
    </xf>
    <xf numFmtId="4" fontId="22" fillId="0" borderId="38" xfId="0" applyNumberFormat="1" applyFont="1" applyBorder="1" applyAlignment="1">
      <alignment horizontal="right"/>
    </xf>
    <xf numFmtId="4" fontId="19" fillId="3" borderId="34" xfId="0" applyNumberFormat="1" applyFont="1" applyFill="1" applyBorder="1" applyAlignment="1">
      <alignment horizontal="right"/>
    </xf>
    <xf numFmtId="4" fontId="22" fillId="0" borderId="35" xfId="0" applyNumberFormat="1" applyFont="1" applyFill="1" applyBorder="1" applyAlignment="1">
      <alignment horizontal="right"/>
    </xf>
    <xf numFmtId="4" fontId="19" fillId="0" borderId="35" xfId="0" applyNumberFormat="1" applyFont="1" applyFill="1" applyBorder="1" applyAlignment="1">
      <alignment horizontal="right"/>
    </xf>
    <xf numFmtId="4" fontId="19" fillId="4" borderId="44" xfId="0" applyNumberFormat="1" applyFont="1" applyFill="1" applyBorder="1" applyAlignment="1">
      <alignment horizontal="right"/>
    </xf>
    <xf numFmtId="0" fontId="26" fillId="0" borderId="0" xfId="5" applyFont="1" applyFill="1" applyAlignment="1" applyProtection="1">
      <alignment vertical="center" wrapText="1"/>
    </xf>
    <xf numFmtId="0" fontId="26" fillId="0" borderId="0" xfId="5" applyFont="1" applyFill="1" applyAlignment="1" applyProtection="1">
      <alignment vertical="center"/>
    </xf>
    <xf numFmtId="0" fontId="14" fillId="0" borderId="32" xfId="5" applyFont="1" applyFill="1" applyBorder="1" applyAlignment="1" applyProtection="1">
      <alignment horizontal="center" vertical="center"/>
    </xf>
    <xf numFmtId="4" fontId="14" fillId="0" borderId="32" xfId="5" applyNumberFormat="1" applyFont="1" applyFill="1" applyBorder="1" applyAlignment="1" applyProtection="1">
      <alignment horizontal="center" vertical="center" wrapText="1"/>
    </xf>
    <xf numFmtId="0" fontId="14" fillId="0" borderId="46" xfId="5" applyFont="1" applyFill="1" applyBorder="1" applyAlignment="1" applyProtection="1">
      <alignment horizontal="center" vertical="center" wrapText="1"/>
    </xf>
    <xf numFmtId="0" fontId="14" fillId="2" borderId="47" xfId="5" applyFont="1" applyFill="1" applyBorder="1" applyAlignment="1" applyProtection="1">
      <alignment vertical="center" wrapText="1"/>
    </xf>
    <xf numFmtId="4" fontId="14" fillId="2" borderId="47" xfId="5" applyNumberFormat="1" applyFont="1" applyFill="1" applyBorder="1" applyAlignment="1" applyProtection="1">
      <alignment vertical="center"/>
    </xf>
    <xf numFmtId="4" fontId="14" fillId="2" borderId="48" xfId="5" applyNumberFormat="1" applyFont="1" applyFill="1" applyBorder="1" applyAlignment="1" applyProtection="1">
      <alignment vertical="center"/>
    </xf>
    <xf numFmtId="0" fontId="14" fillId="0" borderId="49" xfId="5" applyFont="1" applyFill="1" applyBorder="1" applyAlignment="1" applyProtection="1">
      <alignment vertical="center" wrapText="1"/>
    </xf>
    <xf numFmtId="4" fontId="14" fillId="0" borderId="49" xfId="5" applyNumberFormat="1" applyFont="1" applyFill="1" applyBorder="1" applyAlignment="1" applyProtection="1">
      <alignment vertical="center"/>
    </xf>
    <xf numFmtId="4" fontId="14" fillId="0" borderId="50" xfId="5" applyNumberFormat="1" applyFont="1" applyFill="1" applyBorder="1" applyAlignment="1" applyProtection="1">
      <alignment vertical="center"/>
    </xf>
    <xf numFmtId="0" fontId="26" fillId="0" borderId="51" xfId="5" applyFont="1" applyFill="1" applyBorder="1" applyAlignment="1" applyProtection="1">
      <alignment vertical="center" wrapText="1"/>
    </xf>
    <xf numFmtId="4" fontId="26" fillId="0" borderId="51" xfId="5" applyNumberFormat="1" applyFont="1" applyFill="1" applyBorder="1" applyAlignment="1" applyProtection="1">
      <alignment vertical="center"/>
      <protection locked="0"/>
    </xf>
    <xf numFmtId="4" fontId="26" fillId="0" borderId="52" xfId="5" applyNumberFormat="1" applyFont="1" applyFill="1" applyBorder="1" applyAlignment="1" applyProtection="1">
      <alignment vertical="center"/>
    </xf>
    <xf numFmtId="0" fontId="26" fillId="0" borderId="51" xfId="5" quotePrefix="1" applyFont="1" applyFill="1" applyBorder="1" applyAlignment="1" applyProtection="1">
      <alignment vertical="center" wrapText="1"/>
      <protection locked="0"/>
    </xf>
    <xf numFmtId="0" fontId="14" fillId="2" borderId="53" xfId="5" applyFont="1" applyFill="1" applyBorder="1" applyAlignment="1" applyProtection="1">
      <alignment vertical="center" wrapText="1"/>
    </xf>
    <xf numFmtId="4" fontId="14" fillId="2" borderId="53" xfId="5" applyNumberFormat="1" applyFont="1" applyFill="1" applyBorder="1" applyAlignment="1" applyProtection="1">
      <alignment vertical="center"/>
    </xf>
    <xf numFmtId="4" fontId="14" fillId="2" borderId="54" xfId="5" applyNumberFormat="1" applyFont="1" applyFill="1" applyBorder="1" applyAlignment="1" applyProtection="1">
      <alignment vertical="center"/>
    </xf>
    <xf numFmtId="0" fontId="14" fillId="0" borderId="55" xfId="5" applyFont="1" applyFill="1" applyBorder="1" applyAlignment="1" applyProtection="1">
      <alignment horizontal="centerContinuous" vertical="center"/>
    </xf>
    <xf numFmtId="0" fontId="26" fillId="0" borderId="0" xfId="5" applyFont="1" applyFill="1" applyBorder="1" applyAlignment="1" applyProtection="1">
      <alignment vertical="center"/>
    </xf>
    <xf numFmtId="0" fontId="26" fillId="0" borderId="46" xfId="5" applyFont="1" applyFill="1" applyBorder="1" applyAlignment="1" applyProtection="1">
      <alignment vertical="center"/>
    </xf>
    <xf numFmtId="0" fontId="26" fillId="0" borderId="51" xfId="5" applyFont="1" applyFill="1" applyBorder="1" applyAlignment="1" applyProtection="1">
      <alignment vertical="center" wrapText="1"/>
      <protection locked="0"/>
    </xf>
    <xf numFmtId="0" fontId="18" fillId="0" borderId="21" xfId="0" applyFont="1" applyBorder="1" applyAlignment="1">
      <alignment wrapText="1"/>
    </xf>
    <xf numFmtId="4" fontId="18" fillId="0" borderId="21" xfId="0" applyNumberFormat="1" applyFont="1" applyBorder="1" applyAlignment="1">
      <alignment horizontal="right"/>
    </xf>
    <xf numFmtId="0" fontId="18" fillId="0" borderId="23" xfId="0" applyFont="1" applyBorder="1" applyAlignment="1">
      <alignment wrapText="1"/>
    </xf>
    <xf numFmtId="0" fontId="18" fillId="0" borderId="14" xfId="0" applyFont="1" applyBorder="1" applyAlignment="1">
      <alignment wrapText="1"/>
    </xf>
    <xf numFmtId="4" fontId="18" fillId="0" borderId="14" xfId="0" applyNumberFormat="1" applyFont="1" applyBorder="1" applyAlignment="1">
      <alignment horizontal="right"/>
    </xf>
    <xf numFmtId="2" fontId="18" fillId="0" borderId="14" xfId="0" applyNumberFormat="1" applyFont="1" applyBorder="1" applyAlignment="1">
      <alignment horizontal="right"/>
    </xf>
    <xf numFmtId="0" fontId="11" fillId="0" borderId="49" xfId="0" applyFont="1" applyBorder="1" applyAlignment="1">
      <alignment wrapText="1"/>
    </xf>
    <xf numFmtId="4" fontId="11" fillId="0" borderId="59" xfId="0" applyNumberFormat="1" applyFont="1" applyBorder="1" applyAlignment="1">
      <alignment horizontal="right"/>
    </xf>
    <xf numFmtId="43" fontId="11" fillId="0" borderId="12" xfId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8" fillId="0" borderId="12" xfId="0" applyNumberFormat="1" applyFont="1" applyBorder="1" applyAlignment="1">
      <alignment vertical="center"/>
    </xf>
    <xf numFmtId="4" fontId="8" fillId="0" borderId="50" xfId="0" applyNumberFormat="1" applyFont="1" applyBorder="1" applyAlignment="1">
      <alignment vertical="center"/>
    </xf>
    <xf numFmtId="4" fontId="8" fillId="0" borderId="63" xfId="0" applyNumberFormat="1" applyFont="1" applyBorder="1" applyAlignment="1">
      <alignment vertical="center"/>
    </xf>
    <xf numFmtId="4" fontId="11" fillId="0" borderId="50" xfId="0" applyNumberFormat="1" applyFont="1" applyBorder="1" applyAlignment="1">
      <alignment horizontal="right"/>
    </xf>
    <xf numFmtId="0" fontId="29" fillId="0" borderId="49" xfId="0" applyFont="1" applyFill="1" applyBorder="1" applyAlignment="1">
      <alignment vertical="center" wrapText="1"/>
    </xf>
    <xf numFmtId="2" fontId="18" fillId="0" borderId="59" xfId="0" applyNumberFormat="1" applyFont="1" applyBorder="1" applyAlignment="1">
      <alignment wrapText="1"/>
    </xf>
    <xf numFmtId="43" fontId="18" fillId="0" borderId="12" xfId="1" applyFont="1" applyBorder="1" applyAlignment="1">
      <alignment wrapText="1"/>
    </xf>
    <xf numFmtId="2" fontId="18" fillId="0" borderId="12" xfId="0" applyNumberFormat="1" applyFont="1" applyBorder="1" applyAlignment="1">
      <alignment wrapText="1"/>
    </xf>
    <xf numFmtId="2" fontId="18" fillId="0" borderId="50" xfId="0" applyNumberFormat="1" applyFont="1" applyBorder="1" applyAlignment="1">
      <alignment wrapText="1"/>
    </xf>
    <xf numFmtId="0" fontId="29" fillId="0" borderId="64" xfId="0" applyFont="1" applyFill="1" applyBorder="1" applyAlignment="1">
      <alignment vertical="center" wrapText="1"/>
    </xf>
    <xf numFmtId="4" fontId="18" fillId="0" borderId="59" xfId="0" applyNumberFormat="1" applyFont="1" applyBorder="1" applyAlignment="1">
      <alignment horizontal="right"/>
    </xf>
    <xf numFmtId="43" fontId="18" fillId="0" borderId="12" xfId="1" applyFont="1" applyBorder="1" applyAlignment="1">
      <alignment horizontal="right"/>
    </xf>
    <xf numFmtId="2" fontId="18" fillId="0" borderId="12" xfId="0" applyNumberFormat="1" applyFont="1" applyBorder="1" applyAlignment="1">
      <alignment horizontal="right"/>
    </xf>
    <xf numFmtId="2" fontId="18" fillId="0" borderId="50" xfId="0" applyNumberFormat="1" applyFont="1" applyBorder="1" applyAlignment="1">
      <alignment horizontal="right"/>
    </xf>
    <xf numFmtId="0" fontId="11" fillId="2" borderId="53" xfId="0" applyFont="1" applyFill="1" applyBorder="1" applyAlignment="1">
      <alignment wrapText="1"/>
    </xf>
    <xf numFmtId="4" fontId="19" fillId="2" borderId="65" xfId="0" applyNumberFormat="1" applyFont="1" applyFill="1" applyBorder="1" applyAlignment="1">
      <alignment horizontal="right"/>
    </xf>
    <xf numFmtId="43" fontId="19" fillId="2" borderId="66" xfId="1" applyFont="1" applyFill="1" applyBorder="1" applyAlignment="1">
      <alignment horizontal="right"/>
    </xf>
    <xf numFmtId="4" fontId="19" fillId="2" borderId="66" xfId="0" applyNumberFormat="1" applyFont="1" applyFill="1" applyBorder="1" applyAlignment="1">
      <alignment horizontal="right"/>
    </xf>
    <xf numFmtId="4" fontId="19" fillId="2" borderId="67" xfId="0" applyNumberFormat="1" applyFont="1" applyFill="1" applyBorder="1" applyAlignment="1">
      <alignment horizontal="right"/>
    </xf>
    <xf numFmtId="4" fontId="19" fillId="2" borderId="2" xfId="0" applyNumberFormat="1" applyFont="1" applyFill="1" applyBorder="1" applyAlignment="1">
      <alignment horizontal="right"/>
    </xf>
    <xf numFmtId="4" fontId="19" fillId="2" borderId="68" xfId="0" applyNumberFormat="1" applyFont="1" applyFill="1" applyBorder="1" applyAlignment="1">
      <alignment horizontal="right"/>
    </xf>
    <xf numFmtId="4" fontId="19" fillId="2" borderId="69" xfId="0" applyNumberFormat="1" applyFont="1" applyFill="1" applyBorder="1" applyAlignment="1">
      <alignment horizontal="right"/>
    </xf>
    <xf numFmtId="4" fontId="19" fillId="2" borderId="54" xfId="0" applyNumberFormat="1" applyFont="1" applyFill="1" applyBorder="1" applyAlignment="1">
      <alignment horizontal="right"/>
    </xf>
    <xf numFmtId="0" fontId="18" fillId="0" borderId="73" xfId="0" applyFont="1" applyBorder="1" applyAlignment="1">
      <alignment wrapText="1"/>
    </xf>
    <xf numFmtId="4" fontId="26" fillId="0" borderId="69" xfId="0" applyNumberFormat="1" applyFont="1" applyBorder="1" applyAlignment="1">
      <alignment horizontal="right"/>
    </xf>
    <xf numFmtId="4" fontId="18" fillId="0" borderId="74" xfId="0" applyNumberFormat="1" applyFont="1" applyBorder="1" applyAlignment="1">
      <alignment horizontal="right"/>
    </xf>
    <xf numFmtId="4" fontId="18" fillId="0" borderId="22" xfId="0" applyNumberFormat="1" applyFont="1" applyBorder="1" applyAlignment="1">
      <alignment horizontal="right"/>
    </xf>
    <xf numFmtId="4" fontId="18" fillId="0" borderId="23" xfId="0" applyNumberFormat="1" applyFont="1" applyBorder="1" applyAlignment="1">
      <alignment horizontal="right"/>
    </xf>
    <xf numFmtId="4" fontId="18" fillId="0" borderId="78" xfId="0" applyNumberFormat="1" applyFont="1" applyBorder="1" applyAlignment="1">
      <alignment horizontal="right"/>
    </xf>
    <xf numFmtId="4" fontId="18" fillId="0" borderId="14" xfId="0" applyNumberFormat="1" applyFont="1" applyFill="1" applyBorder="1" applyAlignment="1">
      <alignment horizontal="right"/>
    </xf>
    <xf numFmtId="4" fontId="18" fillId="0" borderId="15" xfId="0" applyNumberFormat="1" applyFont="1" applyFill="1" applyBorder="1" applyAlignment="1">
      <alignment horizontal="right"/>
    </xf>
    <xf numFmtId="4" fontId="18" fillId="0" borderId="21" xfId="0" applyNumberFormat="1" applyFont="1" applyFill="1" applyBorder="1" applyAlignment="1">
      <alignment horizontal="right"/>
    </xf>
    <xf numFmtId="4" fontId="18" fillId="0" borderId="22" xfId="0" applyNumberFormat="1" applyFont="1" applyFill="1" applyBorder="1" applyAlignment="1">
      <alignment horizontal="right"/>
    </xf>
    <xf numFmtId="4" fontId="32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 wrapText="1"/>
    </xf>
    <xf numFmtId="4" fontId="34" fillId="0" borderId="0" xfId="0" applyNumberFormat="1" applyFont="1" applyAlignment="1">
      <alignment vertical="center" wrapText="1"/>
    </xf>
    <xf numFmtId="4" fontId="36" fillId="0" borderId="70" xfId="0" applyNumberFormat="1" applyFont="1" applyBorder="1" applyAlignment="1">
      <alignment vertical="center"/>
    </xf>
    <xf numFmtId="4" fontId="14" fillId="0" borderId="6" xfId="0" applyNumberFormat="1" applyFont="1" applyFill="1" applyBorder="1" applyAlignment="1">
      <alignment horizontal="left" vertical="center" wrapText="1"/>
    </xf>
    <xf numFmtId="4" fontId="36" fillId="0" borderId="47" xfId="0" applyNumberFormat="1" applyFont="1" applyFill="1" applyBorder="1" applyAlignment="1">
      <alignment vertical="center"/>
    </xf>
    <xf numFmtId="4" fontId="36" fillId="0" borderId="57" xfId="0" applyNumberFormat="1" applyFont="1" applyBorder="1" applyAlignment="1">
      <alignment vertical="center"/>
    </xf>
    <xf numFmtId="4" fontId="36" fillId="0" borderId="47" xfId="0" applyNumberFormat="1" applyFont="1" applyBorder="1" applyAlignment="1">
      <alignment vertical="center"/>
    </xf>
    <xf numFmtId="4" fontId="36" fillId="0" borderId="48" xfId="0" applyNumberFormat="1" applyFont="1" applyBorder="1" applyAlignment="1">
      <alignment vertical="center"/>
    </xf>
    <xf numFmtId="4" fontId="36" fillId="0" borderId="63" xfId="0" applyNumberFormat="1" applyFont="1" applyBorder="1" applyAlignment="1">
      <alignment vertical="center"/>
    </xf>
    <xf numFmtId="4" fontId="36" fillId="0" borderId="79" xfId="0" applyNumberFormat="1" applyFont="1" applyBorder="1" applyAlignment="1">
      <alignment vertical="center"/>
    </xf>
    <xf numFmtId="4" fontId="36" fillId="0" borderId="49" xfId="0" applyNumberFormat="1" applyFont="1" applyFill="1" applyBorder="1" applyAlignment="1">
      <alignment vertical="center"/>
    </xf>
    <xf numFmtId="4" fontId="36" fillId="0" borderId="80" xfId="0" applyNumberFormat="1" applyFont="1" applyBorder="1" applyAlignment="1">
      <alignment vertical="center"/>
    </xf>
    <xf numFmtId="4" fontId="36" fillId="0" borderId="49" xfId="0" applyNumberFormat="1" applyFont="1" applyBorder="1" applyAlignment="1">
      <alignment vertical="center"/>
    </xf>
    <xf numFmtId="4" fontId="36" fillId="0" borderId="50" xfId="0" applyNumberFormat="1" applyFont="1" applyBorder="1" applyAlignment="1">
      <alignment vertical="center"/>
    </xf>
    <xf numFmtId="4" fontId="37" fillId="0" borderId="63" xfId="0" applyNumberFormat="1" applyFont="1" applyBorder="1" applyAlignment="1">
      <alignment vertical="center"/>
    </xf>
    <xf numFmtId="4" fontId="37" fillId="0" borderId="79" xfId="0" applyNumberFormat="1" applyFont="1" applyBorder="1" applyAlignment="1">
      <alignment vertical="center"/>
    </xf>
    <xf numFmtId="3" fontId="37" fillId="0" borderId="49" xfId="0" applyNumberFormat="1" applyFont="1" applyFill="1" applyBorder="1" applyAlignment="1">
      <alignment vertical="center"/>
    </xf>
    <xf numFmtId="4" fontId="37" fillId="0" borderId="80" xfId="0" applyNumberFormat="1" applyFont="1" applyBorder="1" applyAlignment="1">
      <alignment vertical="center"/>
    </xf>
    <xf numFmtId="4" fontId="37" fillId="0" borderId="49" xfId="0" applyNumberFormat="1" applyFont="1" applyBorder="1" applyAlignment="1">
      <alignment vertical="center"/>
    </xf>
    <xf numFmtId="4" fontId="37" fillId="0" borderId="50" xfId="0" applyNumberFormat="1" applyFont="1" applyBorder="1" applyAlignment="1">
      <alignment vertical="center"/>
    </xf>
    <xf numFmtId="4" fontId="37" fillId="0" borderId="81" xfId="0" applyNumberFormat="1" applyFont="1" applyBorder="1" applyAlignment="1">
      <alignment vertical="center"/>
    </xf>
    <xf numFmtId="4" fontId="37" fillId="0" borderId="82" xfId="0" applyNumberFormat="1" applyFont="1" applyBorder="1" applyAlignment="1">
      <alignment vertical="center"/>
    </xf>
    <xf numFmtId="3" fontId="37" fillId="0" borderId="83" xfId="0" applyNumberFormat="1" applyFont="1" applyFill="1" applyBorder="1" applyAlignment="1">
      <alignment vertical="center"/>
    </xf>
    <xf numFmtId="4" fontId="37" fillId="0" borderId="84" xfId="0" applyNumberFormat="1" applyFont="1" applyBorder="1" applyAlignment="1">
      <alignment vertical="center"/>
    </xf>
    <xf numFmtId="4" fontId="37" fillId="0" borderId="83" xfId="0" applyNumberFormat="1" applyFont="1" applyBorder="1" applyAlignment="1">
      <alignment vertical="center"/>
    </xf>
    <xf numFmtId="4" fontId="37" fillId="0" borderId="85" xfId="0" applyNumberFormat="1" applyFont="1" applyBorder="1" applyAlignment="1">
      <alignment vertical="center"/>
    </xf>
    <xf numFmtId="4" fontId="36" fillId="0" borderId="86" xfId="0" applyNumberFormat="1" applyFont="1" applyBorder="1" applyAlignment="1">
      <alignment vertical="center"/>
    </xf>
    <xf numFmtId="4" fontId="36" fillId="5" borderId="87" xfId="0" applyNumberFormat="1" applyFont="1" applyFill="1" applyBorder="1" applyAlignment="1">
      <alignment vertical="center"/>
    </xf>
    <xf numFmtId="4" fontId="36" fillId="5" borderId="45" xfId="0" applyNumberFormat="1" applyFont="1" applyFill="1" applyBorder="1" applyAlignment="1">
      <alignment vertical="center"/>
    </xf>
    <xf numFmtId="4" fontId="36" fillId="5" borderId="45" xfId="0" applyNumberFormat="1" applyFont="1" applyFill="1" applyBorder="1" applyAlignment="1">
      <alignment horizontal="center" vertical="center" wrapText="1"/>
    </xf>
    <xf numFmtId="4" fontId="36" fillId="5" borderId="4" xfId="0" applyNumberFormat="1" applyFont="1" applyFill="1" applyBorder="1" applyAlignment="1">
      <alignment horizontal="center" vertical="center" wrapText="1"/>
    </xf>
    <xf numFmtId="4" fontId="14" fillId="2" borderId="4" xfId="0" applyNumberFormat="1" applyFont="1" applyFill="1" applyBorder="1" applyAlignment="1">
      <alignment horizontal="center" vertical="center" wrapText="1"/>
    </xf>
    <xf numFmtId="4" fontId="36" fillId="5" borderId="5" xfId="0" applyNumberFormat="1" applyFont="1" applyFill="1" applyBorder="1" applyAlignment="1">
      <alignment horizontal="center" vertical="center" wrapText="1"/>
    </xf>
    <xf numFmtId="4" fontId="36" fillId="0" borderId="60" xfId="0" applyNumberFormat="1" applyFont="1" applyBorder="1" applyAlignment="1">
      <alignment vertical="center"/>
    </xf>
    <xf numFmtId="4" fontId="14" fillId="0" borderId="45" xfId="0" applyNumberFormat="1" applyFont="1" applyFill="1" applyBorder="1" applyAlignment="1">
      <alignment horizontal="left" vertical="center" wrapText="1"/>
    </xf>
    <xf numFmtId="4" fontId="36" fillId="0" borderId="58" xfId="0" applyNumberFormat="1" applyFont="1" applyFill="1" applyBorder="1" applyAlignment="1">
      <alignment vertical="center"/>
    </xf>
    <xf numFmtId="4" fontId="36" fillId="0" borderId="88" xfId="0" applyNumberFormat="1" applyFont="1" applyBorder="1" applyAlignment="1">
      <alignment vertical="center"/>
    </xf>
    <xf numFmtId="4" fontId="36" fillId="0" borderId="58" xfId="0" applyNumberFormat="1" applyFont="1" applyBorder="1" applyAlignment="1">
      <alignment vertical="center"/>
    </xf>
    <xf numFmtId="4" fontId="36" fillId="0" borderId="62" xfId="0" applyNumberFormat="1" applyFont="1" applyBorder="1" applyAlignment="1">
      <alignment vertical="center"/>
    </xf>
    <xf numFmtId="4" fontId="36" fillId="5" borderId="86" xfId="0" applyNumberFormat="1" applyFont="1" applyFill="1" applyBorder="1" applyAlignment="1">
      <alignment vertical="center"/>
    </xf>
    <xf numFmtId="4" fontId="36" fillId="5" borderId="4" xfId="0" applyNumberFormat="1" applyFont="1" applyFill="1" applyBorder="1" applyAlignment="1">
      <alignment vertical="center"/>
    </xf>
    <xf numFmtId="4" fontId="36" fillId="5" borderId="5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32" fillId="0" borderId="0" xfId="0" applyNumberFormat="1" applyFont="1" applyFill="1" applyBorder="1" applyAlignment="1" applyProtection="1">
      <alignment vertical="center"/>
      <protection locked="0"/>
    </xf>
    <xf numFmtId="49" fontId="37" fillId="0" borderId="47" xfId="0" applyNumberFormat="1" applyFont="1" applyFill="1" applyBorder="1" applyAlignment="1" applyProtection="1">
      <alignment vertical="center"/>
      <protection locked="0"/>
    </xf>
    <xf numFmtId="4" fontId="36" fillId="0" borderId="56" xfId="0" applyNumberFormat="1" applyFont="1" applyFill="1" applyBorder="1" applyAlignment="1" applyProtection="1">
      <alignment vertical="center"/>
      <protection locked="0"/>
    </xf>
    <xf numFmtId="4" fontId="37" fillId="0" borderId="47" xfId="0" applyNumberFormat="1" applyFont="1" applyFill="1" applyBorder="1" applyAlignment="1" applyProtection="1">
      <alignment vertical="center"/>
      <protection locked="0"/>
    </xf>
    <xf numFmtId="4" fontId="36" fillId="0" borderId="47" xfId="0" applyNumberFormat="1" applyFont="1" applyFill="1" applyBorder="1" applyAlignment="1" applyProtection="1">
      <alignment vertical="center"/>
      <protection locked="0"/>
    </xf>
    <xf numFmtId="49" fontId="36" fillId="0" borderId="58" xfId="0" applyNumberFormat="1" applyFont="1" applyFill="1" applyBorder="1" applyAlignment="1" applyProtection="1">
      <alignment vertical="center"/>
      <protection locked="0"/>
    </xf>
    <xf numFmtId="4" fontId="36" fillId="0" borderId="93" xfId="0" applyNumberFormat="1" applyFont="1" applyFill="1" applyBorder="1" applyAlignment="1" applyProtection="1">
      <alignment vertical="center"/>
      <protection locked="0"/>
    </xf>
    <xf numFmtId="4" fontId="36" fillId="0" borderId="58" xfId="0" applyNumberFormat="1" applyFont="1" applyFill="1" applyBorder="1" applyAlignment="1" applyProtection="1">
      <alignment vertical="center"/>
      <protection locked="0"/>
    </xf>
    <xf numFmtId="4" fontId="37" fillId="0" borderId="32" xfId="0" applyNumberFormat="1" applyFont="1" applyFill="1" applyBorder="1" applyAlignment="1" applyProtection="1">
      <alignment vertical="center"/>
      <protection locked="0"/>
    </xf>
    <xf numFmtId="49" fontId="37" fillId="0" borderId="58" xfId="0" applyNumberFormat="1" applyFont="1" applyFill="1" applyBorder="1" applyAlignment="1" applyProtection="1">
      <alignment vertical="center"/>
      <protection locked="0"/>
    </xf>
    <xf numFmtId="4" fontId="36" fillId="0" borderId="92" xfId="0" applyNumberFormat="1" applyFont="1" applyFill="1" applyBorder="1" applyAlignment="1" applyProtection="1">
      <alignment vertical="center"/>
    </xf>
    <xf numFmtId="4" fontId="37" fillId="0" borderId="49" xfId="0" applyNumberFormat="1" applyFont="1" applyFill="1" applyBorder="1" applyAlignment="1" applyProtection="1">
      <alignment vertical="center"/>
      <protection locked="0"/>
    </xf>
    <xf numFmtId="4" fontId="36" fillId="0" borderId="49" xfId="0" applyNumberFormat="1" applyFont="1" applyFill="1" applyBorder="1" applyAlignment="1" applyProtection="1">
      <alignment vertical="center"/>
      <protection locked="0"/>
    </xf>
    <xf numFmtId="4" fontId="37" fillId="0" borderId="92" xfId="0" applyNumberFormat="1" applyFont="1" applyFill="1" applyBorder="1" applyAlignment="1" applyProtection="1">
      <alignment vertical="center"/>
    </xf>
    <xf numFmtId="49" fontId="37" fillId="0" borderId="49" xfId="0" applyNumberFormat="1" applyFont="1" applyFill="1" applyBorder="1" applyAlignment="1" applyProtection="1">
      <alignment vertical="center"/>
      <protection locked="0"/>
    </xf>
    <xf numFmtId="4" fontId="36" fillId="2" borderId="3" xfId="0" applyNumberFormat="1" applyFont="1" applyFill="1" applyBorder="1" applyAlignment="1" applyProtection="1">
      <alignment vertical="center"/>
      <protection locked="0"/>
    </xf>
    <xf numFmtId="4" fontId="36" fillId="2" borderId="45" xfId="0" applyNumberFormat="1" applyFont="1" applyFill="1" applyBorder="1" applyAlignment="1" applyProtection="1">
      <alignment vertical="center"/>
      <protection locked="0"/>
    </xf>
    <xf numFmtId="0" fontId="38" fillId="0" borderId="0" xfId="6" applyFont="1"/>
    <xf numFmtId="43" fontId="0" fillId="0" borderId="0" xfId="1" applyFont="1"/>
    <xf numFmtId="0" fontId="37" fillId="0" borderId="0" xfId="0" applyNumberFormat="1" applyFont="1" applyAlignment="1" applyProtection="1">
      <alignment horizontal="center" vertical="center"/>
      <protection locked="0"/>
    </xf>
    <xf numFmtId="4" fontId="37" fillId="0" borderId="0" xfId="0" applyNumberFormat="1" applyFont="1" applyFill="1" applyAlignment="1" applyProtection="1">
      <alignment vertical="center"/>
      <protection locked="0"/>
    </xf>
    <xf numFmtId="4" fontId="37" fillId="0" borderId="0" xfId="0" applyNumberFormat="1" applyFont="1" applyAlignment="1" applyProtection="1">
      <alignment vertical="center"/>
      <protection locked="0"/>
    </xf>
    <xf numFmtId="4" fontId="37" fillId="0" borderId="7" xfId="0" applyNumberFormat="1" applyFont="1" applyBorder="1" applyAlignment="1" applyProtection="1">
      <alignment horizontal="right" vertical="center" wrapText="1"/>
      <protection locked="0"/>
    </xf>
    <xf numFmtId="4" fontId="36" fillId="0" borderId="95" xfId="0" applyNumberFormat="1" applyFont="1" applyFill="1" applyBorder="1" applyAlignment="1" applyProtection="1">
      <alignment horizontal="right" vertical="center" wrapText="1"/>
    </xf>
    <xf numFmtId="4" fontId="37" fillId="0" borderId="12" xfId="0" applyNumberFormat="1" applyFont="1" applyBorder="1" applyAlignment="1" applyProtection="1">
      <alignment horizontal="right" vertical="center" wrapText="1"/>
      <protection locked="0"/>
    </xf>
    <xf numFmtId="4" fontId="36" fillId="0" borderId="96" xfId="0" applyNumberFormat="1" applyFont="1" applyFill="1" applyBorder="1" applyAlignment="1" applyProtection="1">
      <alignment horizontal="right" vertical="center" wrapText="1"/>
    </xf>
    <xf numFmtId="4" fontId="26" fillId="0" borderId="12" xfId="0" applyNumberFormat="1" applyFont="1" applyBorder="1" applyAlignment="1" applyProtection="1">
      <alignment horizontal="right" vertical="center" wrapText="1"/>
      <protection locked="0"/>
    </xf>
    <xf numFmtId="4" fontId="14" fillId="0" borderId="96" xfId="0" applyNumberFormat="1" applyFont="1" applyFill="1" applyBorder="1" applyAlignment="1" applyProtection="1">
      <alignment horizontal="right" vertical="center" wrapText="1"/>
    </xf>
    <xf numFmtId="4" fontId="14" fillId="0" borderId="69" xfId="0" applyNumberFormat="1" applyFont="1" applyBorder="1" applyAlignment="1" applyProtection="1">
      <alignment horizontal="right" vertical="center" wrapText="1"/>
      <protection locked="0"/>
    </xf>
    <xf numFmtId="4" fontId="14" fillId="0" borderId="99" xfId="0" applyNumberFormat="1" applyFont="1" applyFill="1" applyBorder="1" applyAlignment="1" applyProtection="1">
      <alignment horizontal="right" vertical="center" wrapText="1"/>
    </xf>
    <xf numFmtId="4" fontId="14" fillId="2" borderId="7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100" xfId="0" applyNumberFormat="1" applyFont="1" applyFill="1" applyBorder="1" applyAlignment="1" applyProtection="1">
      <alignment horizontal="right" vertical="center" wrapText="1"/>
    </xf>
    <xf numFmtId="164" fontId="12" fillId="0" borderId="12" xfId="0" applyNumberFormat="1" applyFont="1" applyBorder="1" applyAlignment="1" applyProtection="1">
      <alignment horizontal="right" vertical="center" wrapText="1"/>
      <protection locked="0"/>
    </xf>
    <xf numFmtId="4" fontId="12" fillId="0" borderId="12" xfId="0" applyNumberFormat="1" applyFont="1" applyBorder="1" applyAlignment="1" applyProtection="1">
      <alignment horizontal="right" vertical="center" wrapText="1"/>
      <protection locked="0"/>
    </xf>
    <xf numFmtId="164" fontId="12" fillId="0" borderId="69" xfId="0" applyNumberFormat="1" applyFont="1" applyBorder="1" applyAlignment="1" applyProtection="1">
      <alignment horizontal="right" vertical="center" wrapText="1"/>
      <protection locked="0"/>
    </xf>
    <xf numFmtId="4" fontId="36" fillId="5" borderId="67" xfId="0" applyNumberFormat="1" applyFont="1" applyFill="1" applyBorder="1" applyAlignment="1" applyProtection="1">
      <alignment horizontal="right" vertical="center" wrapText="1"/>
    </xf>
    <xf numFmtId="4" fontId="36" fillId="5" borderId="74" xfId="0" applyNumberFormat="1" applyFont="1" applyFill="1" applyBorder="1" applyAlignment="1" applyProtection="1">
      <alignment horizontal="right" vertical="center" wrapText="1"/>
    </xf>
    <xf numFmtId="0" fontId="39" fillId="0" borderId="0" xfId="0" applyNumberFormat="1" applyFont="1" applyAlignment="1" applyProtection="1">
      <alignment horizontal="left" vertical="center" wrapText="1"/>
      <protection locked="0"/>
    </xf>
    <xf numFmtId="0" fontId="27" fillId="0" borderId="0" xfId="0" applyFont="1"/>
    <xf numFmtId="4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14" fillId="5" borderId="45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88" xfId="0" applyNumberFormat="1" applyFont="1" applyBorder="1" applyAlignment="1" applyProtection="1">
      <alignment horizontal="right" vertical="center" wrapText="1"/>
      <protection locked="0"/>
    </xf>
    <xf numFmtId="4" fontId="37" fillId="0" borderId="58" xfId="0" applyNumberFormat="1" applyFont="1" applyBorder="1" applyAlignment="1" applyProtection="1">
      <alignment horizontal="right" vertical="center" wrapText="1"/>
      <protection locked="0"/>
    </xf>
    <xf numFmtId="4" fontId="37" fillId="0" borderId="80" xfId="0" applyNumberFormat="1" applyFont="1" applyBorder="1" applyAlignment="1" applyProtection="1">
      <alignment horizontal="right" vertical="center" wrapText="1"/>
      <protection locked="0"/>
    </xf>
    <xf numFmtId="4" fontId="37" fillId="0" borderId="49" xfId="0" applyNumberFormat="1" applyFont="1" applyBorder="1" applyAlignment="1" applyProtection="1">
      <alignment horizontal="right" vertical="center" wrapText="1"/>
      <protection locked="0"/>
    </xf>
    <xf numFmtId="4" fontId="14" fillId="5" borderId="4" xfId="0" applyNumberFormat="1" applyFont="1" applyFill="1" applyBorder="1" applyAlignment="1" applyProtection="1">
      <alignment horizontal="right" vertical="center" wrapText="1"/>
    </xf>
    <xf numFmtId="4" fontId="14" fillId="5" borderId="45" xfId="0" applyNumberFormat="1" applyFont="1" applyFill="1" applyBorder="1" applyAlignment="1" applyProtection="1">
      <alignment horizontal="right" vertical="center" wrapText="1"/>
    </xf>
    <xf numFmtId="4" fontId="36" fillId="5" borderId="4" xfId="0" applyNumberFormat="1" applyFont="1" applyFill="1" applyBorder="1" applyAlignment="1" applyProtection="1">
      <alignment horizontal="right" vertical="center" wrapText="1"/>
    </xf>
    <xf numFmtId="4" fontId="36" fillId="2" borderId="45" xfId="0" applyNumberFormat="1" applyFont="1" applyFill="1" applyBorder="1" applyAlignment="1" applyProtection="1">
      <alignment horizontal="right" vertical="center" wrapText="1"/>
    </xf>
    <xf numFmtId="4" fontId="36" fillId="5" borderId="5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7" fillId="0" borderId="57" xfId="0" applyNumberFormat="1" applyFont="1" applyFill="1" applyBorder="1" applyAlignment="1">
      <alignment horizontal="right" vertical="center" wrapText="1"/>
    </xf>
    <xf numFmtId="4" fontId="37" fillId="0" borderId="47" xfId="0" applyNumberFormat="1" applyFont="1" applyFill="1" applyBorder="1" applyAlignment="1">
      <alignment horizontal="right" vertical="center" wrapText="1"/>
    </xf>
    <xf numFmtId="4" fontId="37" fillId="0" borderId="54" xfId="0" applyNumberFormat="1" applyFont="1" applyFill="1" applyBorder="1" applyAlignment="1">
      <alignment horizontal="right" vertical="center" wrapText="1"/>
    </xf>
    <xf numFmtId="4" fontId="37" fillId="0" borderId="58" xfId="0" applyNumberFormat="1" applyFont="1" applyFill="1" applyBorder="1" applyAlignment="1">
      <alignment horizontal="right" vertical="center" wrapText="1"/>
    </xf>
    <xf numFmtId="4" fontId="36" fillId="5" borderId="1" xfId="0" applyNumberFormat="1" applyFont="1" applyFill="1" applyBorder="1" applyAlignment="1">
      <alignment horizontal="right" vertical="center" wrapText="1"/>
    </xf>
    <xf numFmtId="4" fontId="36" fillId="5" borderId="45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Fill="1" applyBorder="1" applyAlignment="1">
      <alignment vertical="center"/>
    </xf>
    <xf numFmtId="4" fontId="42" fillId="0" borderId="0" xfId="0" applyNumberFormat="1" applyFont="1" applyFill="1" applyBorder="1" applyAlignment="1">
      <alignment vertical="center"/>
    </xf>
    <xf numFmtId="4" fontId="36" fillId="5" borderId="64" xfId="0" applyNumberFormat="1" applyFont="1" applyFill="1" applyBorder="1" applyAlignment="1">
      <alignment horizontal="center" vertical="center"/>
    </xf>
    <xf numFmtId="4" fontId="14" fillId="2" borderId="45" xfId="0" applyNumberFormat="1" applyFont="1" applyFill="1" applyBorder="1" applyAlignment="1">
      <alignment horizontal="center" vertical="center" wrapText="1"/>
    </xf>
    <xf numFmtId="4" fontId="36" fillId="2" borderId="45" xfId="0" applyNumberFormat="1" applyFont="1" applyFill="1" applyBorder="1" applyAlignment="1">
      <alignment horizontal="center" vertical="center" wrapText="1"/>
    </xf>
    <xf numFmtId="4" fontId="36" fillId="2" borderId="4" xfId="0" applyNumberFormat="1" applyFont="1" applyFill="1" applyBorder="1" applyAlignment="1">
      <alignment horizontal="center" vertical="center" wrapText="1"/>
    </xf>
    <xf numFmtId="4" fontId="14" fillId="2" borderId="64" xfId="0" applyNumberFormat="1" applyFont="1" applyFill="1" applyBorder="1" applyAlignment="1">
      <alignment horizontal="left" vertical="center" wrapText="1"/>
    </xf>
    <xf numFmtId="4" fontId="37" fillId="0" borderId="49" xfId="0" applyNumberFormat="1" applyFont="1" applyFill="1" applyBorder="1" applyAlignment="1">
      <alignment horizontal="left" vertical="center" wrapText="1"/>
    </xf>
    <xf numFmtId="4" fontId="37" fillId="0" borderId="58" xfId="0" applyNumberFormat="1" applyFont="1" applyFill="1" applyBorder="1" applyAlignment="1">
      <alignment vertical="center"/>
    </xf>
    <xf numFmtId="4" fontId="37" fillId="0" borderId="88" xfId="0" applyNumberFormat="1" applyFont="1" applyFill="1" applyBorder="1" applyAlignment="1">
      <alignment vertical="center"/>
    </xf>
    <xf numFmtId="4" fontId="37" fillId="0" borderId="49" xfId="0" applyNumberFormat="1" applyFont="1" applyFill="1" applyBorder="1" applyAlignment="1">
      <alignment vertical="center"/>
    </xf>
    <xf numFmtId="4" fontId="37" fillId="0" borderId="80" xfId="0" applyNumberFormat="1" applyFont="1" applyFill="1" applyBorder="1" applyAlignment="1">
      <alignment vertical="center"/>
    </xf>
    <xf numFmtId="4" fontId="40" fillId="0" borderId="92" xfId="0" applyNumberFormat="1" applyFont="1" applyFill="1" applyBorder="1" applyAlignment="1">
      <alignment horizontal="left" vertical="center" wrapText="1"/>
    </xf>
    <xf numFmtId="4" fontId="40" fillId="0" borderId="55" xfId="0" applyNumberFormat="1" applyFont="1" applyFill="1" applyBorder="1" applyAlignment="1">
      <alignment horizontal="left" vertical="center" wrapText="1"/>
    </xf>
    <xf numFmtId="4" fontId="37" fillId="0" borderId="32" xfId="0" applyNumberFormat="1" applyFont="1" applyFill="1" applyBorder="1" applyAlignment="1">
      <alignment vertical="center"/>
    </xf>
    <xf numFmtId="4" fontId="37" fillId="0" borderId="0" xfId="0" applyNumberFormat="1" applyFont="1" applyFill="1" applyBorder="1" applyAlignment="1">
      <alignment vertical="center"/>
    </xf>
    <xf numFmtId="4" fontId="36" fillId="5" borderId="3" xfId="0" applyNumberFormat="1" applyFont="1" applyFill="1" applyBorder="1" applyAlignment="1">
      <alignment horizontal="left" vertical="center"/>
    </xf>
    <xf numFmtId="4" fontId="36" fillId="5" borderId="3" xfId="0" applyNumberFormat="1" applyFont="1" applyFill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4" fontId="32" fillId="0" borderId="0" xfId="0" applyNumberFormat="1" applyFont="1" applyAlignment="1">
      <alignment horizontal="justify" vertical="center"/>
    </xf>
    <xf numFmtId="4" fontId="37" fillId="0" borderId="0" xfId="0" applyNumberFormat="1" applyFont="1" applyAlignment="1">
      <alignment vertical="center"/>
    </xf>
    <xf numFmtId="0" fontId="43" fillId="0" borderId="0" xfId="5" applyFont="1" applyBorder="1" applyAlignment="1"/>
    <xf numFmtId="4" fontId="37" fillId="0" borderId="57" xfId="0" applyNumberFormat="1" applyFont="1" applyBorder="1" applyAlignment="1" applyProtection="1">
      <alignment horizontal="right" vertical="center"/>
      <protection locked="0"/>
    </xf>
    <xf numFmtId="4" fontId="37" fillId="0" borderId="47" xfId="0" applyNumberFormat="1" applyFont="1" applyBorder="1" applyAlignment="1" applyProtection="1">
      <alignment horizontal="right" vertical="center" wrapText="1"/>
      <protection locked="0"/>
    </xf>
    <xf numFmtId="4" fontId="37" fillId="0" borderId="80" xfId="0" applyNumberFormat="1" applyFont="1" applyBorder="1" applyAlignment="1" applyProtection="1">
      <alignment horizontal="right" vertical="center"/>
      <protection locked="0"/>
    </xf>
    <xf numFmtId="4" fontId="40" fillId="0" borderId="80" xfId="0" applyNumberFormat="1" applyFont="1" applyBorder="1" applyAlignment="1" applyProtection="1">
      <alignment horizontal="right" vertical="center"/>
      <protection locked="0"/>
    </xf>
    <xf numFmtId="4" fontId="40" fillId="0" borderId="49" xfId="0" applyNumberFormat="1" applyFont="1" applyBorder="1" applyAlignment="1" applyProtection="1">
      <alignment horizontal="right" vertical="center" wrapText="1"/>
      <protection locked="0"/>
    </xf>
    <xf numFmtId="0" fontId="43" fillId="0" borderId="0" xfId="5" applyFont="1" applyBorder="1" applyAlignment="1">
      <alignment wrapText="1"/>
    </xf>
    <xf numFmtId="4" fontId="37" fillId="0" borderId="84" xfId="0" applyNumberFormat="1" applyFont="1" applyBorder="1" applyAlignment="1" applyProtection="1">
      <alignment horizontal="right" vertical="center"/>
      <protection locked="0"/>
    </xf>
    <xf numFmtId="4" fontId="37" fillId="0" borderId="83" xfId="0" applyNumberFormat="1" applyFont="1" applyBorder="1" applyAlignment="1" applyProtection="1">
      <alignment horizontal="right" vertical="center" wrapText="1"/>
      <protection locked="0"/>
    </xf>
    <xf numFmtId="4" fontId="37" fillId="0" borderId="102" xfId="0" applyNumberFormat="1" applyFont="1" applyBorder="1" applyAlignment="1" applyProtection="1">
      <alignment horizontal="right" vertical="center"/>
      <protection locked="0"/>
    </xf>
    <xf numFmtId="4" fontId="37" fillId="0" borderId="92" xfId="0" applyNumberFormat="1" applyFont="1" applyBorder="1" applyAlignment="1" applyProtection="1">
      <alignment horizontal="right" vertical="center"/>
      <protection locked="0"/>
    </xf>
    <xf numFmtId="4" fontId="37" fillId="0" borderId="0" xfId="0" applyNumberFormat="1" applyFont="1" applyBorder="1" applyAlignment="1" applyProtection="1">
      <alignment horizontal="right" vertical="center"/>
      <protection locked="0"/>
    </xf>
    <xf numFmtId="4" fontId="37" fillId="0" borderId="32" xfId="0" applyNumberFormat="1" applyFont="1" applyBorder="1" applyAlignment="1" applyProtection="1">
      <alignment horizontal="right" vertical="center" wrapText="1"/>
      <protection locked="0"/>
    </xf>
    <xf numFmtId="4" fontId="36" fillId="2" borderId="5" xfId="0" applyNumberFormat="1" applyFont="1" applyFill="1" applyBorder="1" applyAlignment="1" applyProtection="1">
      <alignment horizontal="right" vertical="center"/>
    </xf>
    <xf numFmtId="4" fontId="36" fillId="5" borderId="45" xfId="0" applyNumberFormat="1" applyFont="1" applyFill="1" applyBorder="1" applyAlignment="1" applyProtection="1">
      <alignment horizontal="right" vertical="center"/>
    </xf>
    <xf numFmtId="4" fontId="36" fillId="0" borderId="90" xfId="0" applyNumberFormat="1" applyFont="1" applyBorder="1" applyAlignment="1" applyProtection="1">
      <alignment horizontal="right" vertical="center" wrapText="1"/>
      <protection locked="0"/>
    </xf>
    <xf numFmtId="4" fontId="36" fillId="0" borderId="29" xfId="0" applyNumberFormat="1" applyFont="1" applyFill="1" applyBorder="1" applyAlignment="1" applyProtection="1">
      <alignment horizontal="right" vertical="center" wrapText="1"/>
    </xf>
    <xf numFmtId="4" fontId="36" fillId="0" borderId="29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45" xfId="0" applyNumberFormat="1" applyFont="1" applyFill="1" applyBorder="1" applyAlignment="1" applyProtection="1">
      <alignment horizontal="right" vertical="center" wrapText="1"/>
    </xf>
    <xf numFmtId="164" fontId="40" fillId="0" borderId="12" xfId="0" applyNumberFormat="1" applyFont="1" applyBorder="1" applyAlignment="1" applyProtection="1">
      <alignment horizontal="right" vertical="center" wrapText="1"/>
      <protection locked="0"/>
    </xf>
    <xf numFmtId="164" fontId="40" fillId="0" borderId="62" xfId="0" applyNumberFormat="1" applyFont="1" applyBorder="1" applyAlignment="1" applyProtection="1">
      <alignment horizontal="right" vertical="center" wrapText="1"/>
      <protection locked="0"/>
    </xf>
    <xf numFmtId="164" fontId="40" fillId="0" borderId="69" xfId="0" applyNumberFormat="1" applyFont="1" applyBorder="1" applyAlignment="1" applyProtection="1">
      <alignment horizontal="right" vertical="center" wrapText="1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6" fillId="2" borderId="45" xfId="0" applyNumberFormat="1" applyFont="1" applyFill="1" applyBorder="1" applyAlignment="1" applyProtection="1">
      <alignment horizontal="right" vertical="center"/>
    </xf>
    <xf numFmtId="4" fontId="36" fillId="0" borderId="88" xfId="0" applyNumberFormat="1" applyFont="1" applyFill="1" applyBorder="1" applyAlignment="1" applyProtection="1">
      <alignment horizontal="right" vertical="center"/>
      <protection locked="0"/>
    </xf>
    <xf numFmtId="4" fontId="36" fillId="0" borderId="58" xfId="0" applyNumberFormat="1" applyFont="1" applyFill="1" applyBorder="1" applyAlignment="1" applyProtection="1">
      <alignment horizontal="right" vertical="center"/>
      <protection locked="0"/>
    </xf>
    <xf numFmtId="4" fontId="37" fillId="0" borderId="88" xfId="0" applyNumberFormat="1" applyFont="1" applyFill="1" applyBorder="1" applyAlignment="1" applyProtection="1">
      <alignment horizontal="right" vertical="center"/>
      <protection locked="0"/>
    </xf>
    <xf numFmtId="4" fontId="37" fillId="0" borderId="58" xfId="0" applyNumberFormat="1" applyFont="1" applyFill="1" applyBorder="1" applyAlignment="1" applyProtection="1">
      <alignment horizontal="right" vertical="center"/>
      <protection locked="0"/>
    </xf>
    <xf numFmtId="4" fontId="37" fillId="0" borderId="80" xfId="0" applyNumberFormat="1" applyFont="1" applyFill="1" applyBorder="1" applyAlignment="1" applyProtection="1">
      <alignment horizontal="right" vertical="center"/>
      <protection locked="0"/>
    </xf>
    <xf numFmtId="4" fontId="37" fillId="0" borderId="49" xfId="0" applyNumberFormat="1" applyFont="1" applyFill="1" applyBorder="1" applyAlignment="1" applyProtection="1">
      <alignment horizontal="right" vertical="center"/>
      <protection locked="0"/>
    </xf>
    <xf numFmtId="4" fontId="37" fillId="0" borderId="49" xfId="0" applyNumberFormat="1" applyFont="1" applyBorder="1" applyAlignment="1" applyProtection="1">
      <alignment horizontal="right" vertical="center"/>
      <protection locked="0"/>
    </xf>
    <xf numFmtId="4" fontId="37" fillId="0" borderId="83" xfId="0" applyNumberFormat="1" applyFont="1" applyBorder="1" applyAlignment="1" applyProtection="1">
      <alignment horizontal="right" vertical="center"/>
      <protection locked="0"/>
    </xf>
    <xf numFmtId="4" fontId="37" fillId="0" borderId="103" xfId="0" applyNumberFormat="1" applyFont="1" applyBorder="1" applyAlignment="1" applyProtection="1">
      <alignment horizontal="right" vertical="center"/>
      <protection locked="0"/>
    </xf>
    <xf numFmtId="4" fontId="37" fillId="0" borderId="53" xfId="0" applyNumberFormat="1" applyFont="1" applyBorder="1" applyAlignment="1" applyProtection="1">
      <alignment horizontal="right" vertical="center"/>
      <protection locked="0"/>
    </xf>
    <xf numFmtId="4" fontId="36" fillId="2" borderId="5" xfId="0" applyNumberFormat="1" applyFont="1" applyFill="1" applyBorder="1" applyAlignment="1" applyProtection="1">
      <alignment vertical="center"/>
      <protection locked="0"/>
    </xf>
    <xf numFmtId="4" fontId="36" fillId="0" borderId="58" xfId="0" applyNumberFormat="1" applyFont="1" applyBorder="1" applyAlignment="1" applyProtection="1">
      <alignment vertical="center"/>
      <protection locked="0"/>
    </xf>
    <xf numFmtId="4" fontId="40" fillId="0" borderId="58" xfId="0" applyNumberFormat="1" applyFont="1" applyBorder="1" applyAlignment="1" applyProtection="1">
      <alignment vertical="center"/>
      <protection locked="0"/>
    </xf>
    <xf numFmtId="4" fontId="40" fillId="0" borderId="62" xfId="0" applyNumberFormat="1" applyFont="1" applyBorder="1" applyAlignment="1" applyProtection="1">
      <alignment vertical="center"/>
      <protection locked="0"/>
    </xf>
    <xf numFmtId="4" fontId="36" fillId="0" borderId="62" xfId="0" applyNumberFormat="1" applyFont="1" applyBorder="1" applyAlignment="1" applyProtection="1">
      <alignment vertical="center"/>
      <protection locked="0"/>
    </xf>
    <xf numFmtId="4" fontId="40" fillId="0" borderId="49" xfId="0" applyNumberFormat="1" applyFont="1" applyBorder="1" applyAlignment="1" applyProtection="1">
      <alignment horizontal="right" vertical="center"/>
      <protection locked="0"/>
    </xf>
    <xf numFmtId="4" fontId="40" fillId="0" borderId="50" xfId="0" applyNumberFormat="1" applyFont="1" applyBorder="1" applyAlignment="1" applyProtection="1">
      <alignment horizontal="right" vertical="center"/>
      <protection locked="0"/>
    </xf>
    <xf numFmtId="4" fontId="36" fillId="2" borderId="45" xfId="0" applyNumberFormat="1" applyFont="1" applyFill="1" applyBorder="1" applyAlignment="1" applyProtection="1">
      <alignment vertical="center"/>
    </xf>
    <xf numFmtId="4" fontId="37" fillId="0" borderId="0" xfId="0" applyNumberFormat="1" applyFont="1" applyAlignment="1">
      <alignment horizontal="justify" vertical="center"/>
    </xf>
    <xf numFmtId="0" fontId="44" fillId="0" borderId="0" xfId="0" applyFont="1"/>
    <xf numFmtId="4" fontId="37" fillId="0" borderId="68" xfId="0" applyNumberFormat="1" applyFont="1" applyBorder="1" applyAlignment="1">
      <alignment vertical="center" wrapText="1"/>
    </xf>
    <xf numFmtId="4" fontId="37" fillId="0" borderId="66" xfId="0" applyNumberFormat="1" applyFont="1" applyBorder="1" applyAlignment="1">
      <alignment vertical="center" wrapText="1"/>
    </xf>
    <xf numFmtId="4" fontId="45" fillId="0" borderId="0" xfId="0" applyNumberFormat="1" applyFont="1" applyFill="1" applyAlignment="1" applyProtection="1">
      <alignment vertical="center"/>
      <protection locked="0"/>
    </xf>
    <xf numFmtId="4" fontId="46" fillId="0" borderId="0" xfId="0" applyNumberFormat="1" applyFont="1" applyFill="1" applyAlignment="1" applyProtection="1">
      <alignment vertical="center"/>
      <protection locked="0"/>
    </xf>
    <xf numFmtId="4" fontId="36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68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67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104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104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86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04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101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4" xfId="0" applyNumberFormat="1" applyFont="1" applyFill="1" applyBorder="1" applyAlignment="1" applyProtection="1">
      <alignment horizontal="right" vertical="center" wrapText="1"/>
      <protection locked="0"/>
    </xf>
    <xf numFmtId="4" fontId="36" fillId="0" borderId="45" xfId="0" applyNumberFormat="1" applyFont="1" applyFill="1" applyBorder="1" applyAlignment="1" applyProtection="1">
      <alignment vertical="center" wrapText="1"/>
      <protection locked="0"/>
    </xf>
    <xf numFmtId="4" fontId="36" fillId="0" borderId="86" xfId="0" applyNumberFormat="1" applyFont="1" applyFill="1" applyBorder="1" applyAlignment="1" applyProtection="1">
      <alignment vertical="center" wrapText="1"/>
      <protection locked="0"/>
    </xf>
    <xf numFmtId="4" fontId="36" fillId="0" borderId="104" xfId="0" applyNumberFormat="1" applyFont="1" applyFill="1" applyBorder="1" applyAlignment="1" applyProtection="1">
      <alignment vertical="center" wrapText="1"/>
      <protection locked="0"/>
    </xf>
    <xf numFmtId="4" fontId="36" fillId="0" borderId="101" xfId="0" applyNumberFormat="1" applyFont="1" applyFill="1" applyBorder="1" applyAlignment="1" applyProtection="1">
      <alignment vertical="center" wrapText="1"/>
      <protection locked="0"/>
    </xf>
    <xf numFmtId="4" fontId="40" fillId="0" borderId="58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05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88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29" xfId="0" applyNumberFormat="1" applyFont="1" applyFill="1" applyBorder="1" applyAlignment="1" applyProtection="1">
      <alignment horizontal="right" vertical="center" wrapText="1"/>
    </xf>
    <xf numFmtId="4" fontId="40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59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80" xfId="0" applyNumberFormat="1" applyFont="1" applyFill="1" applyBorder="1" applyAlignment="1" applyProtection="1">
      <alignment horizontal="right" vertical="center" wrapText="1"/>
      <protection locked="0"/>
    </xf>
    <xf numFmtId="4" fontId="41" fillId="0" borderId="49" xfId="0" applyNumberFormat="1" applyFont="1" applyFill="1" applyBorder="1" applyAlignment="1" applyProtection="1">
      <alignment horizontal="right" vertical="center" wrapText="1"/>
    </xf>
    <xf numFmtId="4" fontId="15" fillId="0" borderId="49" xfId="0" applyNumberFormat="1" applyFont="1" applyFill="1" applyBorder="1" applyAlignment="1" applyProtection="1">
      <alignment horizontal="left" vertical="center" wrapText="1"/>
      <protection locked="0"/>
    </xf>
    <xf numFmtId="4" fontId="41" fillId="0" borderId="32" xfId="0" applyNumberFormat="1" applyFont="1" applyFill="1" applyBorder="1" applyAlignment="1" applyProtection="1">
      <alignment horizontal="right" vertical="center" wrapText="1"/>
    </xf>
    <xf numFmtId="4" fontId="40" fillId="0" borderId="58" xfId="0" applyNumberFormat="1" applyFont="1" applyFill="1" applyBorder="1" applyAlignment="1" applyProtection="1">
      <alignment vertical="center" wrapText="1"/>
      <protection locked="0"/>
    </xf>
    <xf numFmtId="4" fontId="40" fillId="0" borderId="49" xfId="0" applyNumberFormat="1" applyFont="1" applyFill="1" applyBorder="1" applyAlignment="1" applyProtection="1">
      <alignment vertical="center" wrapText="1"/>
      <protection locked="0"/>
    </xf>
    <xf numFmtId="4" fontId="15" fillId="0" borderId="49" xfId="0" applyNumberFormat="1" applyFont="1" applyFill="1" applyBorder="1" applyAlignment="1" applyProtection="1">
      <alignment vertical="center" wrapText="1"/>
      <protection locked="0"/>
    </xf>
    <xf numFmtId="4" fontId="47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14" fillId="2" borderId="45" xfId="0" applyNumberFormat="1" applyFont="1" applyFill="1" applyBorder="1" applyAlignment="1">
      <alignment horizontal="left" vertical="center" wrapText="1"/>
    </xf>
    <xf numFmtId="4" fontId="36" fillId="2" borderId="8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 applyProtection="1">
      <alignment vertical="center"/>
      <protection locked="0"/>
    </xf>
    <xf numFmtId="4" fontId="4" fillId="0" borderId="0" xfId="0" applyNumberFormat="1" applyFont="1" applyBorder="1" applyAlignment="1" applyProtection="1">
      <alignment horizontal="left" vertical="center"/>
      <protection locked="0"/>
    </xf>
    <xf numFmtId="4" fontId="31" fillId="0" borderId="0" xfId="0" applyNumberFormat="1" applyFont="1" applyAlignment="1">
      <alignment horizontal="left" vertical="center"/>
    </xf>
    <xf numFmtId="4" fontId="36" fillId="0" borderId="47" xfId="0" applyNumberFormat="1" applyFont="1" applyBorder="1" applyAlignment="1" applyProtection="1">
      <alignment horizontal="right" vertical="center" wrapText="1"/>
      <protection locked="0"/>
    </xf>
    <xf numFmtId="4" fontId="36" fillId="0" borderId="0" xfId="0" applyNumberFormat="1" applyFont="1" applyFill="1" applyBorder="1" applyAlignment="1">
      <alignment horizontal="left" vertical="center"/>
    </xf>
    <xf numFmtId="4" fontId="36" fillId="0" borderId="49" xfId="0" applyNumberFormat="1" applyFont="1" applyBorder="1" applyAlignment="1" applyProtection="1">
      <alignment horizontal="right" vertical="center" wrapText="1"/>
      <protection locked="0"/>
    </xf>
    <xf numFmtId="4" fontId="36" fillId="0" borderId="0" xfId="0" applyNumberFormat="1" applyFont="1" applyFill="1" applyBorder="1" applyAlignment="1">
      <alignment horizontal="center" vertical="center"/>
    </xf>
    <xf numFmtId="4" fontId="37" fillId="0" borderId="0" xfId="0" applyNumberFormat="1" applyFont="1" applyFill="1" applyBorder="1" applyAlignment="1">
      <alignment horizontal="right" vertical="center"/>
    </xf>
    <xf numFmtId="4" fontId="36" fillId="0" borderId="49" xfId="0" applyNumberFormat="1" applyFont="1" applyFill="1" applyBorder="1" applyAlignment="1" applyProtection="1">
      <alignment horizontal="right" vertical="center" wrapText="1"/>
    </xf>
    <xf numFmtId="4" fontId="37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0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50" fillId="0" borderId="0" xfId="0" applyNumberFormat="1" applyFont="1" applyAlignment="1">
      <alignment vertical="center"/>
    </xf>
    <xf numFmtId="4" fontId="37" fillId="0" borderId="3" xfId="0" applyNumberFormat="1" applyFont="1" applyBorder="1" applyAlignment="1">
      <alignment horizontal="right" vertical="center"/>
    </xf>
    <xf numFmtId="4" fontId="37" fillId="0" borderId="5" xfId="0" applyNumberFormat="1" applyFont="1" applyBorder="1" applyAlignment="1">
      <alignment horizontal="right" vertical="center"/>
    </xf>
    <xf numFmtId="4" fontId="37" fillId="0" borderId="1" xfId="0" applyNumberFormat="1" applyFont="1" applyBorder="1" applyAlignment="1">
      <alignment horizontal="right" vertical="center"/>
    </xf>
    <xf numFmtId="4" fontId="37" fillId="0" borderId="2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57" xfId="0" applyNumberFormat="1" applyFont="1" applyFill="1" applyBorder="1" applyAlignment="1">
      <alignment horizontal="right" vertical="center" wrapText="1"/>
    </xf>
    <xf numFmtId="4" fontId="26" fillId="0" borderId="47" xfId="0" applyNumberFormat="1" applyFont="1" applyFill="1" applyBorder="1" applyAlignment="1">
      <alignment horizontal="right" vertical="center" wrapText="1"/>
    </xf>
    <xf numFmtId="4" fontId="26" fillId="0" borderId="88" xfId="0" applyNumberFormat="1" applyFont="1" applyFill="1" applyBorder="1" applyAlignment="1">
      <alignment horizontal="right" vertical="center" wrapText="1"/>
    </xf>
    <xf numFmtId="4" fontId="26" fillId="0" borderId="58" xfId="0" applyNumberFormat="1" applyFont="1" applyFill="1" applyBorder="1" applyAlignment="1">
      <alignment horizontal="right" vertical="center" wrapText="1"/>
    </xf>
    <xf numFmtId="4" fontId="26" fillId="0" borderId="84" xfId="0" applyNumberFormat="1" applyFont="1" applyFill="1" applyBorder="1" applyAlignment="1">
      <alignment horizontal="right" vertical="center" wrapText="1"/>
    </xf>
    <xf numFmtId="4" fontId="26" fillId="0" borderId="83" xfId="0" applyNumberFormat="1" applyFont="1" applyFill="1" applyBorder="1" applyAlignment="1">
      <alignment horizontal="right" vertical="center" wrapText="1"/>
    </xf>
    <xf numFmtId="4" fontId="26" fillId="0" borderId="103" xfId="0" applyNumberFormat="1" applyFont="1" applyFill="1" applyBorder="1" applyAlignment="1">
      <alignment horizontal="right" vertical="center" wrapText="1"/>
    </xf>
    <xf numFmtId="4" fontId="26" fillId="0" borderId="53" xfId="0" applyNumberFormat="1" applyFont="1" applyFill="1" applyBorder="1" applyAlignment="1">
      <alignment horizontal="righ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2" fillId="0" borderId="0" xfId="0" applyNumberFormat="1" applyFont="1" applyAlignment="1" applyProtection="1">
      <alignment vertical="center"/>
      <protection locked="0"/>
    </xf>
    <xf numFmtId="4" fontId="14" fillId="0" borderId="3" xfId="0" applyNumberFormat="1" applyFont="1" applyFill="1" applyBorder="1" applyAlignment="1" applyProtection="1">
      <alignment vertical="center" wrapText="1"/>
      <protection locked="0"/>
    </xf>
    <xf numFmtId="4" fontId="36" fillId="0" borderId="45" xfId="0" applyNumberFormat="1" applyFont="1" applyFill="1" applyBorder="1" applyAlignment="1" applyProtection="1">
      <alignment vertical="center"/>
    </xf>
    <xf numFmtId="4" fontId="15" fillId="0" borderId="47" xfId="0" applyNumberFormat="1" applyFont="1" applyFill="1" applyBorder="1" applyAlignment="1" applyProtection="1">
      <alignment vertical="center"/>
      <protection locked="0"/>
    </xf>
    <xf numFmtId="4" fontId="37" fillId="0" borderId="47" xfId="0" applyNumberFormat="1" applyFont="1" applyBorder="1" applyAlignment="1" applyProtection="1">
      <alignment vertical="center"/>
      <protection locked="0"/>
    </xf>
    <xf numFmtId="4" fontId="15" fillId="0" borderId="49" xfId="0" applyNumberFormat="1" applyFont="1" applyFill="1" applyBorder="1" applyAlignment="1" applyProtection="1">
      <alignment vertical="center"/>
      <protection locked="0"/>
    </xf>
    <xf numFmtId="4" fontId="37" fillId="0" borderId="49" xfId="0" applyNumberFormat="1" applyFont="1" applyBorder="1" applyAlignment="1" applyProtection="1">
      <alignment vertical="center"/>
      <protection locked="0"/>
    </xf>
    <xf numFmtId="4" fontId="37" fillId="0" borderId="50" xfId="0" applyNumberFormat="1" applyFont="1" applyBorder="1" applyAlignment="1" applyProtection="1">
      <alignment vertical="center"/>
      <protection locked="0"/>
    </xf>
    <xf numFmtId="4" fontId="15" fillId="0" borderId="53" xfId="0" applyNumberFormat="1" applyFont="1" applyFill="1" applyBorder="1" applyAlignment="1" applyProtection="1">
      <alignment vertical="center"/>
      <protection locked="0"/>
    </xf>
    <xf numFmtId="4" fontId="37" fillId="0" borderId="53" xfId="0" applyNumberFormat="1" applyFont="1" applyBorder="1" applyAlignment="1" applyProtection="1">
      <alignment vertical="center"/>
      <protection locked="0"/>
    </xf>
    <xf numFmtId="4" fontId="37" fillId="0" borderId="54" xfId="0" applyNumberFormat="1" applyFont="1" applyBorder="1" applyAlignment="1" applyProtection="1">
      <alignment vertical="center"/>
      <protection locked="0"/>
    </xf>
    <xf numFmtId="4" fontId="37" fillId="0" borderId="58" xfId="0" applyNumberFormat="1" applyFont="1" applyBorder="1" applyAlignment="1" applyProtection="1">
      <alignment vertical="center"/>
      <protection locked="0"/>
    </xf>
    <xf numFmtId="4" fontId="37" fillId="0" borderId="62" xfId="0" applyNumberFormat="1" applyFont="1" applyBorder="1" applyAlignment="1" applyProtection="1">
      <alignment vertical="center"/>
      <protection locked="0"/>
    </xf>
    <xf numFmtId="43" fontId="7" fillId="0" borderId="0" xfId="1" applyFont="1" applyAlignment="1">
      <alignment vertical="center"/>
    </xf>
    <xf numFmtId="4" fontId="15" fillId="0" borderId="92" xfId="0" applyNumberFormat="1" applyFont="1" applyFill="1" applyBorder="1" applyAlignment="1" applyProtection="1">
      <alignment vertical="center"/>
      <protection locked="0"/>
    </xf>
    <xf numFmtId="4" fontId="15" fillId="0" borderId="97" xfId="0" applyNumberFormat="1" applyFont="1" applyFill="1" applyBorder="1" applyAlignment="1" applyProtection="1">
      <alignment vertical="center"/>
      <protection locked="0"/>
    </xf>
    <xf numFmtId="4" fontId="15" fillId="0" borderId="93" xfId="0" applyNumberFormat="1" applyFont="1" applyFill="1" applyBorder="1" applyAlignment="1" applyProtection="1">
      <alignment vertical="center"/>
      <protection locked="0"/>
    </xf>
    <xf numFmtId="4" fontId="15" fillId="0" borderId="55" xfId="0" applyNumberFormat="1" applyFont="1" applyFill="1" applyBorder="1" applyAlignment="1" applyProtection="1">
      <alignment vertical="center"/>
      <protection locked="0"/>
    </xf>
    <xf numFmtId="4" fontId="37" fillId="0" borderId="32" xfId="0" applyNumberFormat="1" applyFont="1" applyBorder="1" applyAlignment="1" applyProtection="1">
      <alignment vertical="center"/>
      <protection locked="0"/>
    </xf>
    <xf numFmtId="4" fontId="15" fillId="0" borderId="79" xfId="0" applyNumberFormat="1" applyFont="1" applyFill="1" applyBorder="1" applyAlignment="1" applyProtection="1">
      <alignment vertical="center"/>
      <protection locked="0"/>
    </xf>
    <xf numFmtId="0" fontId="27" fillId="0" borderId="74" xfId="0" applyFont="1" applyBorder="1"/>
    <xf numFmtId="0" fontId="27" fillId="0" borderId="53" xfId="0" applyFont="1" applyBorder="1"/>
    <xf numFmtId="4" fontId="31" fillId="0" borderId="0" xfId="0" applyNumberFormat="1" applyFont="1" applyAlignment="1">
      <alignment horizontal="left" vertical="center" wrapText="1"/>
    </xf>
    <xf numFmtId="4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45" xfId="0" applyNumberFormat="1" applyFont="1" applyFill="1" applyBorder="1" applyAlignment="1" applyProtection="1">
      <alignment vertical="center"/>
    </xf>
    <xf numFmtId="4" fontId="36" fillId="0" borderId="0" xfId="0" applyNumberFormat="1" applyFont="1" applyFill="1" applyBorder="1" applyAlignment="1" applyProtection="1">
      <alignment vertical="center"/>
    </xf>
    <xf numFmtId="4" fontId="32" fillId="0" borderId="58" xfId="0" applyNumberFormat="1" applyFont="1" applyBorder="1" applyAlignment="1" applyProtection="1">
      <alignment vertical="center"/>
      <protection locked="0"/>
    </xf>
    <xf numFmtId="4" fontId="32" fillId="0" borderId="62" xfId="0" applyNumberFormat="1" applyFont="1" applyBorder="1" applyAlignment="1" applyProtection="1">
      <alignment vertical="center"/>
      <protection locked="0"/>
    </xf>
    <xf numFmtId="4" fontId="32" fillId="0" borderId="49" xfId="0" applyNumberFormat="1" applyFont="1" applyBorder="1" applyAlignment="1" applyProtection="1">
      <alignment vertical="center"/>
      <protection locked="0"/>
    </xf>
    <xf numFmtId="4" fontId="32" fillId="0" borderId="50" xfId="0" applyNumberFormat="1" applyFont="1" applyBorder="1" applyAlignment="1" applyProtection="1">
      <alignment vertical="center"/>
      <protection locked="0"/>
    </xf>
    <xf numFmtId="4" fontId="32" fillId="0" borderId="64" xfId="0" applyNumberFormat="1" applyFont="1" applyBorder="1" applyAlignment="1" applyProtection="1">
      <alignment vertical="center"/>
      <protection locked="0"/>
    </xf>
    <xf numFmtId="4" fontId="32" fillId="0" borderId="2" xfId="0" applyNumberFormat="1" applyFont="1" applyBorder="1" applyAlignment="1" applyProtection="1">
      <alignment vertical="center"/>
      <protection locked="0"/>
    </xf>
    <xf numFmtId="4" fontId="53" fillId="0" borderId="45" xfId="0" applyNumberFormat="1" applyFont="1" applyBorder="1" applyAlignment="1" applyProtection="1">
      <alignment vertical="center"/>
      <protection locked="0"/>
    </xf>
    <xf numFmtId="4" fontId="53" fillId="0" borderId="5" xfId="0" applyNumberFormat="1" applyFont="1" applyBorder="1" applyAlignment="1" applyProtection="1">
      <alignment vertical="center"/>
      <protection locked="0"/>
    </xf>
    <xf numFmtId="4" fontId="36" fillId="0" borderId="0" xfId="0" applyNumberFormat="1" applyFont="1" applyFill="1" applyBorder="1" applyAlignment="1" applyProtection="1">
      <alignment vertical="center"/>
      <protection locked="0"/>
    </xf>
    <xf numFmtId="4" fontId="53" fillId="0" borderId="32" xfId="0" applyNumberFormat="1" applyFont="1" applyBorder="1" applyAlignment="1" applyProtection="1">
      <alignment vertical="center"/>
      <protection locked="0"/>
    </xf>
    <xf numFmtId="4" fontId="53" fillId="0" borderId="46" xfId="0" applyNumberFormat="1" applyFont="1" applyBorder="1" applyAlignment="1" applyProtection="1">
      <alignment vertical="center"/>
      <protection locked="0"/>
    </xf>
    <xf numFmtId="4" fontId="32" fillId="0" borderId="58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vertical="center"/>
    </xf>
    <xf numFmtId="4" fontId="49" fillId="0" borderId="49" xfId="0" applyNumberFormat="1" applyFont="1" applyBorder="1" applyAlignment="1" applyProtection="1">
      <alignment vertical="center"/>
      <protection locked="0"/>
    </xf>
    <xf numFmtId="4" fontId="49" fillId="0" borderId="50" xfId="0" applyNumberFormat="1" applyFont="1" applyBorder="1" applyAlignment="1" applyProtection="1">
      <alignment vertical="center"/>
      <protection locked="0"/>
    </xf>
    <xf numFmtId="4" fontId="40" fillId="0" borderId="0" xfId="0" applyNumberFormat="1" applyFont="1" applyFill="1" applyBorder="1" applyAlignment="1" applyProtection="1">
      <alignment vertical="center"/>
      <protection locked="0"/>
    </xf>
    <xf numFmtId="4" fontId="32" fillId="0" borderId="49" xfId="0" applyNumberFormat="1" applyFont="1" applyFill="1" applyBorder="1" applyAlignment="1" applyProtection="1">
      <alignment vertical="center"/>
    </xf>
    <xf numFmtId="4" fontId="32" fillId="0" borderId="49" xfId="0" applyNumberFormat="1" applyFont="1" applyFill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53" fillId="2" borderId="45" xfId="0" applyNumberFormat="1" applyFont="1" applyFill="1" applyBorder="1" applyAlignment="1" applyProtection="1">
      <alignment vertical="center"/>
    </xf>
    <xf numFmtId="4" fontId="37" fillId="0" borderId="49" xfId="0" applyNumberFormat="1" applyFont="1" applyBorder="1" applyAlignment="1" applyProtection="1">
      <alignment vertical="center" wrapText="1"/>
      <protection locked="0"/>
    </xf>
    <xf numFmtId="4" fontId="37" fillId="0" borderId="83" xfId="0" applyNumberFormat="1" applyFont="1" applyBorder="1" applyAlignment="1" applyProtection="1">
      <alignment vertical="center"/>
      <protection locked="0"/>
    </xf>
    <xf numFmtId="4" fontId="37" fillId="0" borderId="85" xfId="0" applyNumberFormat="1" applyFont="1" applyBorder="1" applyAlignment="1" applyProtection="1">
      <alignment vertical="center"/>
      <protection locked="0"/>
    </xf>
    <xf numFmtId="4" fontId="31" fillId="5" borderId="45" xfId="0" applyNumberFormat="1" applyFont="1" applyFill="1" applyBorder="1" applyAlignment="1" applyProtection="1">
      <alignment vertical="center"/>
    </xf>
    <xf numFmtId="4" fontId="37" fillId="0" borderId="45" xfId="0" applyNumberFormat="1" applyFont="1" applyBorder="1" applyAlignment="1" applyProtection="1">
      <alignment vertical="center"/>
      <protection locked="0"/>
    </xf>
    <xf numFmtId="4" fontId="40" fillId="0" borderId="48" xfId="0" applyNumberFormat="1" applyFont="1" applyBorder="1" applyAlignment="1" applyProtection="1">
      <alignment vertical="center"/>
      <protection locked="0"/>
    </xf>
    <xf numFmtId="4" fontId="40" fillId="0" borderId="49" xfId="0" applyNumberFormat="1" applyFont="1" applyBorder="1" applyAlignment="1" applyProtection="1">
      <alignment vertical="center"/>
      <protection locked="0"/>
    </xf>
    <xf numFmtId="4" fontId="40" fillId="0" borderId="50" xfId="0" applyNumberFormat="1" applyFont="1" applyBorder="1" applyAlignment="1" applyProtection="1">
      <alignment vertical="center"/>
      <protection locked="0"/>
    </xf>
    <xf numFmtId="4" fontId="40" fillId="0" borderId="54" xfId="0" applyNumberFormat="1" applyFont="1" applyBorder="1" applyAlignment="1" applyProtection="1">
      <alignment vertical="center"/>
      <protection locked="0"/>
    </xf>
    <xf numFmtId="4" fontId="37" fillId="0" borderId="5" xfId="0" applyNumberFormat="1" applyFont="1" applyBorder="1" applyAlignment="1" applyProtection="1">
      <alignment vertical="center"/>
      <protection locked="0"/>
    </xf>
    <xf numFmtId="4" fontId="37" fillId="0" borderId="45" xfId="0" applyNumberFormat="1" applyFont="1" applyFill="1" applyBorder="1" applyAlignment="1" applyProtection="1">
      <alignment vertical="center"/>
    </xf>
    <xf numFmtId="4" fontId="40" fillId="0" borderId="47" xfId="0" applyNumberFormat="1" applyFont="1" applyFill="1" applyBorder="1" applyAlignment="1" applyProtection="1">
      <alignment vertical="center"/>
    </xf>
    <xf numFmtId="4" fontId="40" fillId="0" borderId="49" xfId="0" applyNumberFormat="1" applyFont="1" applyFill="1" applyBorder="1" applyAlignment="1" applyProtection="1">
      <alignment vertical="center"/>
    </xf>
    <xf numFmtId="4" fontId="40" fillId="0" borderId="85" xfId="0" applyNumberFormat="1" applyFont="1" applyBorder="1" applyAlignment="1" applyProtection="1">
      <alignment vertical="center"/>
      <protection locked="0"/>
    </xf>
    <xf numFmtId="4" fontId="40" fillId="0" borderId="83" xfId="0" applyNumberFormat="1" applyFont="1" applyBorder="1" applyAlignment="1" applyProtection="1">
      <alignment vertical="center"/>
      <protection locked="0"/>
    </xf>
    <xf numFmtId="4" fontId="36" fillId="0" borderId="45" xfId="0" applyNumberFormat="1" applyFont="1" applyBorder="1" applyAlignment="1" applyProtection="1">
      <alignment vertical="center"/>
      <protection locked="0"/>
    </xf>
    <xf numFmtId="4" fontId="36" fillId="0" borderId="49" xfId="0" applyNumberFormat="1" applyFont="1" applyFill="1" applyBorder="1" applyAlignment="1" applyProtection="1">
      <alignment vertical="center"/>
    </xf>
    <xf numFmtId="4" fontId="37" fillId="0" borderId="49" xfId="0" applyNumberFormat="1" applyFont="1" applyFill="1" applyBorder="1" applyAlignment="1" applyProtection="1">
      <alignment vertical="center"/>
    </xf>
    <xf numFmtId="4" fontId="36" fillId="0" borderId="49" xfId="0" applyNumberFormat="1" applyFont="1" applyBorder="1" applyAlignment="1" applyProtection="1">
      <alignment vertical="center"/>
      <protection locked="0"/>
    </xf>
    <xf numFmtId="4" fontId="36" fillId="6" borderId="45" xfId="0" applyNumberFormat="1" applyFont="1" applyFill="1" applyBorder="1" applyAlignment="1" applyProtection="1">
      <alignment horizontal="right" vertical="center"/>
    </xf>
    <xf numFmtId="4" fontId="37" fillId="0" borderId="48" xfId="0" applyNumberFormat="1" applyFont="1" applyBorder="1" applyAlignment="1" applyProtection="1">
      <alignment vertical="center"/>
      <protection locked="0"/>
    </xf>
    <xf numFmtId="4" fontId="37" fillId="0" borderId="46" xfId="0" applyNumberFormat="1" applyFont="1" applyBorder="1" applyAlignment="1" applyProtection="1">
      <alignment vertical="center"/>
      <protection locked="0"/>
    </xf>
    <xf numFmtId="4" fontId="31" fillId="5" borderId="45" xfId="0" applyNumberFormat="1" applyFont="1" applyFill="1" applyBorder="1" applyAlignment="1" applyProtection="1">
      <alignment horizontal="right" vertical="center"/>
    </xf>
    <xf numFmtId="0" fontId="37" fillId="0" borderId="0" xfId="0" applyNumberFormat="1" applyFont="1" applyAlignment="1">
      <alignment vertical="center"/>
    </xf>
    <xf numFmtId="4" fontId="37" fillId="0" borderId="92" xfId="0" applyNumberFormat="1" applyFont="1" applyFill="1" applyBorder="1" applyAlignment="1" applyProtection="1">
      <alignment vertical="center"/>
      <protection locked="0"/>
    </xf>
    <xf numFmtId="43" fontId="37" fillId="0" borderId="49" xfId="1" applyFont="1" applyFill="1" applyBorder="1" applyAlignment="1" applyProtection="1">
      <alignment vertical="center"/>
      <protection locked="0"/>
    </xf>
    <xf numFmtId="4" fontId="37" fillId="0" borderId="102" xfId="0" applyNumberFormat="1" applyFont="1" applyFill="1" applyBorder="1" applyAlignment="1" applyProtection="1">
      <alignment vertical="center"/>
      <protection locked="0"/>
    </xf>
    <xf numFmtId="4" fontId="37" fillId="0" borderId="83" xfId="0" applyNumberFormat="1" applyFont="1" applyFill="1" applyBorder="1" applyAlignment="1" applyProtection="1">
      <alignment vertical="center"/>
      <protection locked="0"/>
    </xf>
    <xf numFmtId="43" fontId="37" fillId="0" borderId="83" xfId="1" applyFont="1" applyFill="1" applyBorder="1" applyAlignment="1" applyProtection="1">
      <alignment vertical="center"/>
      <protection locked="0"/>
    </xf>
    <xf numFmtId="43" fontId="36" fillId="0" borderId="83" xfId="1" applyFont="1" applyFill="1" applyBorder="1" applyAlignment="1" applyProtection="1">
      <alignment vertical="center"/>
      <protection locked="0"/>
    </xf>
    <xf numFmtId="4" fontId="36" fillId="6" borderId="3" xfId="0" applyNumberFormat="1" applyFont="1" applyFill="1" applyBorder="1" applyAlignment="1" applyProtection="1">
      <alignment vertical="center"/>
    </xf>
    <xf numFmtId="4" fontId="36" fillId="6" borderId="45" xfId="0" applyNumberFormat="1" applyFont="1" applyFill="1" applyBorder="1" applyAlignment="1" applyProtection="1">
      <alignment vertical="center"/>
    </xf>
    <xf numFmtId="49" fontId="37" fillId="0" borderId="68" xfId="0" applyNumberFormat="1" applyFont="1" applyBorder="1" applyAlignment="1">
      <alignment horizontal="center" vertical="center" wrapText="1"/>
    </xf>
    <xf numFmtId="49" fontId="37" fillId="0" borderId="66" xfId="0" applyNumberFormat="1" applyFont="1" applyBorder="1" applyAlignment="1">
      <alignment horizontal="center" vertical="center" wrapText="1"/>
    </xf>
    <xf numFmtId="4" fontId="33" fillId="0" borderId="0" xfId="0" applyNumberFormat="1" applyFont="1" applyAlignment="1">
      <alignment vertical="center"/>
    </xf>
    <xf numFmtId="4" fontId="36" fillId="0" borderId="93" xfId="0" applyNumberFormat="1" applyFont="1" applyFill="1" applyBorder="1" applyAlignment="1">
      <alignment horizontal="right" vertical="center"/>
    </xf>
    <xf numFmtId="4" fontId="36" fillId="0" borderId="88" xfId="0" applyNumberFormat="1" applyFont="1" applyFill="1" applyBorder="1" applyAlignment="1" applyProtection="1">
      <alignment vertical="center"/>
      <protection locked="0"/>
    </xf>
    <xf numFmtId="4" fontId="36" fillId="0" borderId="92" xfId="0" applyNumberFormat="1" applyFont="1" applyBorder="1" applyAlignment="1">
      <alignment horizontal="right" vertical="center"/>
    </xf>
    <xf numFmtId="4" fontId="36" fillId="0" borderId="97" xfId="0" applyNumberFormat="1" applyFont="1" applyBorder="1" applyAlignment="1">
      <alignment horizontal="right" vertical="center"/>
    </xf>
    <xf numFmtId="4" fontId="37" fillId="0" borderId="53" xfId="0" applyNumberFormat="1" applyFont="1" applyBorder="1" applyAlignment="1">
      <alignment vertical="center"/>
    </xf>
    <xf numFmtId="4" fontId="37" fillId="0" borderId="103" xfId="0" applyNumberFormat="1" applyFont="1" applyBorder="1" applyAlignment="1">
      <alignment vertical="center"/>
    </xf>
    <xf numFmtId="0" fontId="27" fillId="0" borderId="0" xfId="0" applyFont="1" applyBorder="1" applyAlignment="1">
      <alignment wrapText="1"/>
    </xf>
    <xf numFmtId="0" fontId="27" fillId="0" borderId="0" xfId="0" applyFont="1" applyAlignment="1">
      <alignment horizont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4" fontId="36" fillId="2" borderId="3" xfId="0" applyNumberFormat="1" applyFont="1" applyFill="1" applyBorder="1" applyAlignment="1">
      <alignment horizontal="center" vertical="center"/>
    </xf>
    <xf numFmtId="0" fontId="14" fillId="2" borderId="45" xfId="5" applyFont="1" applyFill="1" applyBorder="1" applyAlignment="1" applyProtection="1">
      <alignment horizontal="center" vertical="center" wrapText="1"/>
    </xf>
    <xf numFmtId="4" fontId="14" fillId="2" borderId="45" xfId="5" applyNumberFormat="1" applyFont="1" applyFill="1" applyBorder="1" applyAlignment="1" applyProtection="1">
      <alignment horizontal="center" vertical="center" wrapText="1"/>
    </xf>
    <xf numFmtId="0" fontId="14" fillId="2" borderId="5" xfId="5" applyFont="1" applyFill="1" applyBorder="1" applyAlignment="1" applyProtection="1">
      <alignment horizontal="center" vertic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59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50" xfId="0" applyFont="1" applyFill="1" applyBorder="1" applyAlignment="1">
      <alignment horizontal="center" wrapText="1"/>
    </xf>
    <xf numFmtId="0" fontId="11" fillId="2" borderId="60" xfId="0" applyFont="1" applyFill="1" applyBorder="1" applyAlignment="1">
      <alignment horizontal="center" wrapText="1"/>
    </xf>
    <xf numFmtId="0" fontId="11" fillId="2" borderId="61" xfId="0" applyFont="1" applyFill="1" applyBorder="1" applyAlignment="1">
      <alignment horizontal="center" wrapText="1"/>
    </xf>
    <xf numFmtId="0" fontId="11" fillId="2" borderId="62" xfId="0" applyFont="1" applyFill="1" applyBorder="1" applyAlignment="1">
      <alignment horizontal="center" wrapText="1"/>
    </xf>
    <xf numFmtId="0" fontId="18" fillId="2" borderId="70" xfId="0" applyFont="1" applyFill="1" applyBorder="1" applyAlignment="1">
      <alignment horizontal="center" wrapText="1"/>
    </xf>
    <xf numFmtId="0" fontId="11" fillId="2" borderId="71" xfId="0" applyFont="1" applyFill="1" applyBorder="1" applyAlignment="1">
      <alignment horizontal="center" wrapText="1"/>
    </xf>
    <xf numFmtId="0" fontId="11" fillId="2" borderId="72" xfId="0" applyFont="1" applyFill="1" applyBorder="1" applyAlignment="1">
      <alignment horizontal="center" wrapText="1"/>
    </xf>
    <xf numFmtId="4" fontId="36" fillId="2" borderId="5" xfId="0" applyNumberFormat="1" applyFont="1" applyFill="1" applyBorder="1" applyAlignment="1">
      <alignment horizontal="center" vertical="center" wrapText="1"/>
    </xf>
    <xf numFmtId="4" fontId="37" fillId="2" borderId="89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92" xfId="0" applyNumberFormat="1" applyFont="1" applyFill="1" applyBorder="1" applyAlignment="1" applyProtection="1">
      <alignment vertical="center"/>
    </xf>
    <xf numFmtId="4" fontId="26" fillId="0" borderId="49" xfId="0" applyNumberFormat="1" applyFont="1" applyFill="1" applyBorder="1" applyAlignment="1" applyProtection="1">
      <alignment vertical="center"/>
      <protection locked="0"/>
    </xf>
    <xf numFmtId="4" fontId="14" fillId="0" borderId="58" xfId="0" applyNumberFormat="1" applyFont="1" applyFill="1" applyBorder="1" applyAlignment="1" applyProtection="1">
      <alignment vertical="center"/>
      <protection locked="0"/>
    </xf>
    <xf numFmtId="4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45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45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45" xfId="0" applyNumberFormat="1" applyFont="1" applyFill="1" applyBorder="1" applyAlignment="1">
      <alignment horizontal="center" vertical="center"/>
    </xf>
    <xf numFmtId="4" fontId="14" fillId="2" borderId="8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8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3" xfId="0" applyNumberFormat="1" applyFont="1" applyFill="1" applyBorder="1" applyAlignment="1">
      <alignment horizontal="left" vertical="center"/>
    </xf>
    <xf numFmtId="4" fontId="36" fillId="2" borderId="4" xfId="0" applyNumberFormat="1" applyFont="1" applyFill="1" applyBorder="1" applyAlignment="1">
      <alignment horizontal="left" vertical="center"/>
    </xf>
    <xf numFmtId="4" fontId="36" fillId="2" borderId="5" xfId="0" applyNumberFormat="1" applyFont="1" applyFill="1" applyBorder="1" applyAlignment="1">
      <alignment horizontal="left" vertical="center"/>
    </xf>
    <xf numFmtId="4" fontId="36" fillId="2" borderId="3" xfId="0" applyNumberFormat="1" applyFont="1" applyFill="1" applyBorder="1" applyAlignment="1" applyProtection="1">
      <alignment horizontal="center" vertical="center"/>
      <protection locked="0"/>
    </xf>
    <xf numFmtId="4" fontId="1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0" applyFont="1"/>
    <xf numFmtId="4" fontId="48" fillId="2" borderId="45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4" xfId="0" applyNumberFormat="1" applyFont="1" applyFill="1" applyBorder="1" applyAlignment="1">
      <alignment horizontal="center" vertical="center"/>
    </xf>
    <xf numFmtId="4" fontId="33" fillId="2" borderId="3" xfId="0" applyNumberFormat="1" applyFont="1" applyFill="1" applyBorder="1" applyAlignment="1">
      <alignment horizontal="center" vertical="center"/>
    </xf>
    <xf numFmtId="4" fontId="33" fillId="2" borderId="45" xfId="0" applyNumberFormat="1" applyFont="1" applyFill="1" applyBorder="1" applyAlignment="1">
      <alignment horizontal="center" vertical="center"/>
    </xf>
    <xf numFmtId="4" fontId="33" fillId="2" borderId="4" xfId="0" applyNumberFormat="1" applyFont="1" applyFill="1" applyBorder="1" applyAlignment="1">
      <alignment horizontal="center" vertical="center" wrapText="1"/>
    </xf>
    <xf numFmtId="4" fontId="33" fillId="2" borderId="45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Fill="1" applyBorder="1" applyAlignment="1" applyProtection="1">
      <alignment horizontal="justify" vertical="center"/>
      <protection locked="0"/>
    </xf>
    <xf numFmtId="4" fontId="36" fillId="0" borderId="0" xfId="0" applyNumberFormat="1" applyFont="1" applyFill="1" applyBorder="1" applyAlignment="1" applyProtection="1">
      <alignment horizontal="right" vertical="center"/>
    </xf>
    <xf numFmtId="4" fontId="54" fillId="2" borderId="45" xfId="0" applyNumberFormat="1" applyFont="1" applyFill="1" applyBorder="1" applyAlignment="1" applyProtection="1">
      <alignment horizontal="center" vertical="center" wrapText="1"/>
      <protection locked="0"/>
    </xf>
    <xf numFmtId="43" fontId="36" fillId="6" borderId="3" xfId="1" applyFont="1" applyFill="1" applyBorder="1" applyAlignment="1" applyProtection="1">
      <alignment vertic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14" fontId="27" fillId="0" borderId="0" xfId="0" applyNumberFormat="1" applyFont="1" applyBorder="1" applyAlignment="1">
      <alignment horizontal="center" wrapText="1"/>
    </xf>
    <xf numFmtId="0" fontId="27" fillId="0" borderId="0" xfId="0" applyFont="1" applyBorder="1" applyAlignment="1">
      <alignment horizontal="center" wrapText="1"/>
    </xf>
    <xf numFmtId="0" fontId="27" fillId="0" borderId="0" xfId="0" applyFont="1" applyAlignment="1">
      <alignment horizontal="center" wrapText="1"/>
    </xf>
    <xf numFmtId="0" fontId="27" fillId="0" borderId="0" xfId="0" applyFont="1" applyAlignment="1"/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5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2" fillId="0" borderId="7" xfId="5" applyFont="1" applyFill="1" applyBorder="1" applyAlignment="1">
      <alignment vertical="center" wrapText="1"/>
    </xf>
    <xf numFmtId="0" fontId="12" fillId="0" borderId="12" xfId="5" applyFont="1" applyFill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4" fontId="31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31" fillId="0" borderId="0" xfId="0" applyNumberFormat="1" applyFont="1" applyAlignment="1">
      <alignment horizontal="left" vertical="center"/>
    </xf>
    <xf numFmtId="4" fontId="36" fillId="2" borderId="3" xfId="0" applyNumberFormat="1" applyFont="1" applyFill="1" applyBorder="1" applyAlignment="1">
      <alignment horizontal="center" vertical="center" wrapText="1"/>
    </xf>
    <xf numFmtId="4" fontId="36" fillId="2" borderId="5" xfId="0" applyNumberFormat="1" applyFont="1" applyFill="1" applyBorder="1" applyAlignment="1">
      <alignment horizontal="center" vertical="center" wrapText="1"/>
    </xf>
    <xf numFmtId="4" fontId="37" fillId="0" borderId="3" xfId="0" applyNumberFormat="1" applyFont="1" applyBorder="1" applyAlignment="1">
      <alignment vertical="center" wrapText="1"/>
    </xf>
    <xf numFmtId="4" fontId="37" fillId="0" borderId="5" xfId="0" applyNumberFormat="1" applyFont="1" applyBorder="1" applyAlignment="1">
      <alignment vertical="center" wrapText="1"/>
    </xf>
    <xf numFmtId="4" fontId="31" fillId="0" borderId="0" xfId="0" applyNumberFormat="1" applyFont="1" applyAlignment="1">
      <alignment horizontal="center" vertical="center" wrapText="1"/>
    </xf>
    <xf numFmtId="4" fontId="37" fillId="0" borderId="79" xfId="0" applyNumberFormat="1" applyFont="1" applyFill="1" applyBorder="1" applyAlignment="1">
      <alignment horizontal="left" vertical="center" wrapText="1"/>
    </xf>
    <xf numFmtId="4" fontId="37" fillId="0" borderId="50" xfId="0" applyNumberFormat="1" applyFont="1" applyFill="1" applyBorder="1" applyAlignment="1">
      <alignment horizontal="left" vertical="center" wrapText="1"/>
    </xf>
    <xf numFmtId="4" fontId="37" fillId="0" borderId="109" xfId="0" applyNumberFormat="1" applyFont="1" applyFill="1" applyBorder="1" applyAlignment="1">
      <alignment horizontal="left" vertical="center" wrapText="1"/>
    </xf>
    <xf numFmtId="4" fontId="37" fillId="0" borderId="54" xfId="0" applyNumberFormat="1" applyFont="1" applyFill="1" applyBorder="1" applyAlignment="1">
      <alignment horizontal="left" vertical="center" wrapText="1"/>
    </xf>
    <xf numFmtId="4" fontId="36" fillId="5" borderId="87" xfId="0" applyNumberFormat="1" applyFont="1" applyFill="1" applyBorder="1" applyAlignment="1">
      <alignment vertical="center"/>
    </xf>
    <xf numFmtId="4" fontId="36" fillId="5" borderId="5" xfId="0" applyNumberFormat="1" applyFont="1" applyFill="1" applyBorder="1" applyAlignment="1">
      <alignment vertical="center"/>
    </xf>
    <xf numFmtId="4" fontId="37" fillId="0" borderId="108" xfId="0" applyNumberFormat="1" applyFont="1" applyFill="1" applyBorder="1" applyAlignment="1">
      <alignment vertical="center" wrapText="1"/>
    </xf>
    <xf numFmtId="4" fontId="37" fillId="0" borderId="48" xfId="0" applyNumberFormat="1" applyFont="1" applyFill="1" applyBorder="1" applyAlignment="1">
      <alignment vertical="center" wrapText="1"/>
    </xf>
    <xf numFmtId="4" fontId="37" fillId="0" borderId="79" xfId="0" applyNumberFormat="1" applyFont="1" applyFill="1" applyBorder="1" applyAlignment="1">
      <alignment vertical="center" wrapText="1"/>
    </xf>
    <xf numFmtId="4" fontId="37" fillId="0" borderId="50" xfId="0" applyNumberFormat="1" applyFont="1" applyFill="1" applyBorder="1" applyAlignment="1">
      <alignment vertical="center" wrapText="1"/>
    </xf>
    <xf numFmtId="4" fontId="15" fillId="0" borderId="92" xfId="0" applyNumberFormat="1" applyFont="1" applyFill="1" applyBorder="1" applyAlignment="1" applyProtection="1">
      <alignment vertical="center" wrapText="1"/>
      <protection locked="0"/>
    </xf>
    <xf numFmtId="4" fontId="15" fillId="0" borderId="80" xfId="0" applyNumberFormat="1" applyFont="1" applyFill="1" applyBorder="1" applyAlignment="1" applyProtection="1">
      <alignment vertical="center" wrapText="1"/>
      <protection locked="0"/>
    </xf>
    <xf numFmtId="4" fontId="15" fillId="0" borderId="50" xfId="0" applyNumberFormat="1" applyFont="1" applyFill="1" applyBorder="1" applyAlignment="1" applyProtection="1">
      <alignment vertical="center" wrapText="1"/>
      <protection locked="0"/>
    </xf>
    <xf numFmtId="4" fontId="15" fillId="0" borderId="97" xfId="0" applyNumberFormat="1" applyFont="1" applyFill="1" applyBorder="1" applyAlignment="1" applyProtection="1">
      <alignment vertical="center"/>
      <protection locked="0"/>
    </xf>
    <xf numFmtId="4" fontId="15" fillId="0" borderId="103" xfId="0" applyNumberFormat="1" applyFont="1" applyFill="1" applyBorder="1" applyAlignment="1" applyProtection="1">
      <alignment vertical="center"/>
      <protection locked="0"/>
    </xf>
    <xf numFmtId="4" fontId="15" fillId="0" borderId="54" xfId="0" applyNumberFormat="1" applyFont="1" applyFill="1" applyBorder="1" applyAlignment="1" applyProtection="1">
      <alignment vertical="center"/>
      <protection locked="0"/>
    </xf>
    <xf numFmtId="4" fontId="36" fillId="2" borderId="3" xfId="0" applyNumberFormat="1" applyFont="1" applyFill="1" applyBorder="1" applyAlignment="1" applyProtection="1">
      <alignment horizontal="left" vertical="center"/>
      <protection locked="0"/>
    </xf>
    <xf numFmtId="4" fontId="36" fillId="5" borderId="4" xfId="0" applyNumberFormat="1" applyFont="1" applyFill="1" applyBorder="1" applyAlignment="1" applyProtection="1">
      <alignment horizontal="left" vertical="center"/>
      <protection locked="0"/>
    </xf>
    <xf numFmtId="4" fontId="36" fillId="2" borderId="5" xfId="0" applyNumberFormat="1" applyFont="1" applyFill="1" applyBorder="1" applyAlignment="1" applyProtection="1">
      <alignment horizontal="left" vertical="center"/>
      <protection locked="0"/>
    </xf>
    <xf numFmtId="4" fontId="33" fillId="0" borderId="0" xfId="0" applyNumberFormat="1" applyFont="1" applyAlignment="1">
      <alignment horizontal="left" vertical="center"/>
    </xf>
    <xf numFmtId="4" fontId="36" fillId="2" borderId="6" xfId="0" applyNumberFormat="1" applyFont="1" applyFill="1" applyBorder="1" applyAlignment="1">
      <alignment horizontal="center" vertical="center"/>
    </xf>
    <xf numFmtId="4" fontId="36" fillId="2" borderId="89" xfId="0" applyNumberFormat="1" applyFont="1" applyFill="1" applyBorder="1" applyAlignment="1">
      <alignment horizontal="center" vertical="center"/>
    </xf>
    <xf numFmtId="4" fontId="36" fillId="2" borderId="91" xfId="0" applyNumberFormat="1" applyFont="1" applyFill="1" applyBorder="1" applyAlignment="1">
      <alignment horizontal="center" vertical="center"/>
    </xf>
    <xf numFmtId="4" fontId="36" fillId="2" borderId="1" xfId="0" applyNumberFormat="1" applyFont="1" applyFill="1" applyBorder="1" applyAlignment="1">
      <alignment horizontal="center" vertical="center"/>
    </xf>
    <xf numFmtId="4" fontId="36" fillId="2" borderId="106" xfId="0" applyNumberFormat="1" applyFont="1" applyFill="1" applyBorder="1" applyAlignment="1">
      <alignment horizontal="center" vertical="center" wrapText="1"/>
    </xf>
    <xf numFmtId="4" fontId="37" fillId="2" borderId="107" xfId="0" applyNumberFormat="1" applyFont="1" applyFill="1" applyBorder="1" applyAlignment="1">
      <alignment horizontal="center" vertical="center"/>
    </xf>
    <xf numFmtId="4" fontId="37" fillId="2" borderId="95" xfId="0" applyNumberFormat="1" applyFont="1" applyFill="1" applyBorder="1" applyAlignment="1">
      <alignment horizontal="center" vertical="center"/>
    </xf>
    <xf numFmtId="4" fontId="14" fillId="0" borderId="3" xfId="0" applyNumberFormat="1" applyFont="1" applyFill="1" applyBorder="1" applyAlignment="1" applyProtection="1">
      <alignment vertical="center" wrapText="1"/>
      <protection locked="0"/>
    </xf>
    <xf numFmtId="4" fontId="14" fillId="0" borderId="4" xfId="0" applyNumberFormat="1" applyFont="1" applyFill="1" applyBorder="1" applyAlignment="1" applyProtection="1">
      <alignment vertical="center" wrapText="1"/>
      <protection locked="0"/>
    </xf>
    <xf numFmtId="4" fontId="14" fillId="0" borderId="5" xfId="0" applyNumberFormat="1" applyFont="1" applyFill="1" applyBorder="1" applyAlignment="1" applyProtection="1">
      <alignment vertical="center" wrapText="1"/>
      <protection locked="0"/>
    </xf>
    <xf numFmtId="4" fontId="15" fillId="0" borderId="56" xfId="0" applyNumberFormat="1" applyFont="1" applyFill="1" applyBorder="1" applyAlignment="1" applyProtection="1">
      <alignment vertical="center"/>
      <protection locked="0"/>
    </xf>
    <xf numFmtId="4" fontId="15" fillId="0" borderId="57" xfId="0" applyNumberFormat="1" applyFont="1" applyFill="1" applyBorder="1" applyAlignment="1" applyProtection="1">
      <alignment vertical="center"/>
      <protection locked="0"/>
    </xf>
    <xf numFmtId="4" fontId="15" fillId="0" borderId="48" xfId="0" applyNumberFormat="1" applyFont="1" applyFill="1" applyBorder="1" applyAlignment="1" applyProtection="1">
      <alignment vertical="center"/>
      <protection locked="0"/>
    </xf>
    <xf numFmtId="4" fontId="15" fillId="0" borderId="92" xfId="0" applyNumberFormat="1" applyFont="1" applyFill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vertical="center"/>
      <protection locked="0"/>
    </xf>
    <xf numFmtId="4" fontId="15" fillId="0" borderId="50" xfId="0" applyNumberFormat="1" applyFont="1" applyFill="1" applyBorder="1" applyAlignment="1" applyProtection="1">
      <alignment vertical="center"/>
      <protection locked="0"/>
    </xf>
    <xf numFmtId="4" fontId="33" fillId="5" borderId="3" xfId="0" applyNumberFormat="1" applyFont="1" applyFill="1" applyBorder="1" applyAlignment="1" applyProtection="1">
      <alignment horizontal="left" vertical="center"/>
      <protection locked="0"/>
    </xf>
    <xf numFmtId="4" fontId="33" fillId="5" borderId="4" xfId="0" applyNumberFormat="1" applyFont="1" applyFill="1" applyBorder="1" applyAlignment="1" applyProtection="1">
      <alignment horizontal="left" vertical="center"/>
      <protection locked="0"/>
    </xf>
    <xf numFmtId="4" fontId="33" fillId="5" borderId="5" xfId="0" applyNumberFormat="1" applyFont="1" applyFill="1" applyBorder="1" applyAlignment="1" applyProtection="1">
      <alignment horizontal="left" vertical="center"/>
      <protection locked="0"/>
    </xf>
    <xf numFmtId="4" fontId="31" fillId="0" borderId="0" xfId="0" applyNumberFormat="1" applyFont="1" applyAlignment="1" applyProtection="1">
      <alignment horizontal="left" vertical="center"/>
      <protection locked="0"/>
    </xf>
    <xf numFmtId="4" fontId="36" fillId="2" borderId="3" xfId="0" applyNumberFormat="1" applyFont="1" applyFill="1" applyBorder="1" applyAlignment="1" applyProtection="1">
      <alignment horizontal="center" vertical="center"/>
      <protection locked="0"/>
    </xf>
    <xf numFmtId="4" fontId="36" fillId="2" borderId="4" xfId="0" applyNumberFormat="1" applyFont="1" applyFill="1" applyBorder="1" applyAlignment="1" applyProtection="1">
      <alignment horizontal="center" vertical="center"/>
      <protection locked="0"/>
    </xf>
    <xf numFmtId="4" fontId="36" fillId="2" borderId="5" xfId="0" applyNumberFormat="1" applyFont="1" applyFill="1" applyBorder="1" applyAlignment="1" applyProtection="1">
      <alignment horizontal="center" vertical="center"/>
      <protection locked="0"/>
    </xf>
    <xf numFmtId="4" fontId="15" fillId="0" borderId="55" xfId="0" applyNumberFormat="1" applyFont="1" applyFill="1" applyBorder="1" applyAlignment="1" applyProtection="1">
      <alignment vertical="center"/>
      <protection locked="0"/>
    </xf>
    <xf numFmtId="4" fontId="15" fillId="0" borderId="0" xfId="0" applyNumberFormat="1" applyFont="1" applyFill="1" applyBorder="1" applyAlignment="1" applyProtection="1">
      <alignment vertical="center"/>
      <protection locked="0"/>
    </xf>
    <xf numFmtId="4" fontId="15" fillId="0" borderId="46" xfId="0" applyNumberFormat="1" applyFont="1" applyFill="1" applyBorder="1" applyAlignment="1" applyProtection="1">
      <alignment vertical="center"/>
      <protection locked="0"/>
    </xf>
    <xf numFmtId="4" fontId="55" fillId="0" borderId="56" xfId="0" applyNumberFormat="1" applyFont="1" applyFill="1" applyBorder="1" applyAlignment="1" applyProtection="1">
      <alignment vertical="center"/>
      <protection locked="0"/>
    </xf>
    <xf numFmtId="4" fontId="55" fillId="0" borderId="57" xfId="0" applyNumberFormat="1" applyFont="1" applyFill="1" applyBorder="1" applyAlignment="1" applyProtection="1">
      <alignment vertical="center"/>
      <protection locked="0"/>
    </xf>
    <xf numFmtId="4" fontId="55" fillId="0" borderId="48" xfId="0" applyNumberFormat="1" applyFont="1" applyFill="1" applyBorder="1" applyAlignment="1" applyProtection="1">
      <alignment vertical="center"/>
      <protection locked="0"/>
    </xf>
    <xf numFmtId="4" fontId="55" fillId="0" borderId="92" xfId="0" applyNumberFormat="1" applyFont="1" applyFill="1" applyBorder="1" applyAlignment="1" applyProtection="1">
      <alignment vertical="center"/>
      <protection locked="0"/>
    </xf>
    <xf numFmtId="4" fontId="55" fillId="0" borderId="80" xfId="0" applyNumberFormat="1" applyFont="1" applyFill="1" applyBorder="1" applyAlignment="1" applyProtection="1">
      <alignment vertical="center"/>
      <protection locked="0"/>
    </xf>
    <xf numFmtId="4" fontId="55" fillId="0" borderId="50" xfId="0" applyNumberFormat="1" applyFont="1" applyFill="1" applyBorder="1" applyAlignment="1" applyProtection="1">
      <alignment vertical="center"/>
      <protection locked="0"/>
    </xf>
    <xf numFmtId="4" fontId="55" fillId="0" borderId="92" xfId="0" applyNumberFormat="1" applyFont="1" applyFill="1" applyBorder="1" applyAlignment="1" applyProtection="1">
      <alignment vertical="center" wrapText="1"/>
      <protection locked="0"/>
    </xf>
    <xf numFmtId="4" fontId="55" fillId="0" borderId="80" xfId="0" applyNumberFormat="1" applyFont="1" applyFill="1" applyBorder="1" applyAlignment="1" applyProtection="1">
      <alignment vertical="center" wrapText="1"/>
      <protection locked="0"/>
    </xf>
    <xf numFmtId="4" fontId="55" fillId="0" borderId="50" xfId="0" applyNumberFormat="1" applyFont="1" applyFill="1" applyBorder="1" applyAlignment="1" applyProtection="1">
      <alignment vertical="center" wrapText="1"/>
      <protection locked="0"/>
    </xf>
    <xf numFmtId="4" fontId="49" fillId="0" borderId="97" xfId="0" applyNumberFormat="1" applyFont="1" applyFill="1" applyBorder="1" applyAlignment="1" applyProtection="1">
      <alignment vertical="center"/>
      <protection locked="0"/>
    </xf>
    <xf numFmtId="4" fontId="49" fillId="0" borderId="103" xfId="0" applyNumberFormat="1" applyFont="1" applyFill="1" applyBorder="1" applyAlignment="1" applyProtection="1">
      <alignment vertical="center"/>
      <protection locked="0"/>
    </xf>
    <xf numFmtId="4" fontId="49" fillId="0" borderId="54" xfId="0" applyNumberFormat="1" applyFont="1" applyFill="1" applyBorder="1" applyAlignment="1" applyProtection="1">
      <alignment vertical="center"/>
      <protection locked="0"/>
    </xf>
    <xf numFmtId="4" fontId="26" fillId="0" borderId="56" xfId="0" applyNumberFormat="1" applyFont="1" applyFill="1" applyBorder="1" applyAlignment="1" applyProtection="1">
      <alignment vertical="center"/>
      <protection locked="0"/>
    </xf>
    <xf numFmtId="4" fontId="26" fillId="0" borderId="57" xfId="0" applyNumberFormat="1" applyFont="1" applyFill="1" applyBorder="1" applyAlignment="1" applyProtection="1">
      <alignment vertical="center"/>
      <protection locked="0"/>
    </xf>
    <xf numFmtId="4" fontId="26" fillId="0" borderId="48" xfId="0" applyNumberFormat="1" applyFont="1" applyFill="1" applyBorder="1" applyAlignment="1" applyProtection="1">
      <alignment vertical="center"/>
      <protection locked="0"/>
    </xf>
    <xf numFmtId="4" fontId="26" fillId="0" borderId="55" xfId="0" applyNumberFormat="1" applyFont="1" applyFill="1" applyBorder="1" applyAlignment="1" applyProtection="1">
      <alignment vertical="center"/>
      <protection locked="0"/>
    </xf>
    <xf numFmtId="4" fontId="26" fillId="0" borderId="0" xfId="0" applyNumberFormat="1" applyFont="1" applyFill="1" applyBorder="1" applyAlignment="1" applyProtection="1">
      <alignment vertical="center"/>
      <protection locked="0"/>
    </xf>
    <xf numFmtId="4" fontId="26" fillId="0" borderId="46" xfId="0" applyNumberFormat="1" applyFont="1" applyFill="1" applyBorder="1" applyAlignment="1" applyProtection="1">
      <alignment vertical="center"/>
      <protection locked="0"/>
    </xf>
    <xf numFmtId="4" fontId="54" fillId="0" borderId="3" xfId="0" applyNumberFormat="1" applyFont="1" applyFill="1" applyBorder="1" applyAlignment="1" applyProtection="1">
      <alignment vertical="center"/>
      <protection locked="0"/>
    </xf>
    <xf numFmtId="4" fontId="54" fillId="0" borderId="4" xfId="0" applyNumberFormat="1" applyFont="1" applyFill="1" applyBorder="1" applyAlignment="1" applyProtection="1">
      <alignment vertical="center"/>
      <protection locked="0"/>
    </xf>
    <xf numFmtId="4" fontId="54" fillId="0" borderId="5" xfId="0" applyNumberFormat="1" applyFont="1" applyFill="1" applyBorder="1" applyAlignment="1" applyProtection="1">
      <alignment vertical="center"/>
      <protection locked="0"/>
    </xf>
    <xf numFmtId="4" fontId="55" fillId="0" borderId="56" xfId="0" applyNumberFormat="1" applyFont="1" applyFill="1" applyBorder="1" applyAlignment="1" applyProtection="1">
      <alignment vertical="center" wrapText="1"/>
      <protection locked="0"/>
    </xf>
    <xf numFmtId="4" fontId="55" fillId="0" borderId="57" xfId="0" applyNumberFormat="1" applyFont="1" applyFill="1" applyBorder="1" applyAlignment="1" applyProtection="1">
      <alignment vertical="center" wrapText="1"/>
      <protection locked="0"/>
    </xf>
    <xf numFmtId="4" fontId="55" fillId="0" borderId="48" xfId="0" applyNumberFormat="1" applyFont="1" applyFill="1" applyBorder="1" applyAlignment="1" applyProtection="1">
      <alignment vertical="center" wrapText="1"/>
      <protection locked="0"/>
    </xf>
    <xf numFmtId="4" fontId="55" fillId="0" borderId="55" xfId="0" applyNumberFormat="1" applyFont="1" applyFill="1" applyBorder="1" applyAlignment="1" applyProtection="1">
      <alignment vertical="center" wrapText="1"/>
      <protection locked="0"/>
    </xf>
    <xf numFmtId="4" fontId="55" fillId="0" borderId="0" xfId="0" applyNumberFormat="1" applyFont="1" applyFill="1" applyBorder="1" applyAlignment="1" applyProtection="1">
      <alignment vertical="center" wrapText="1"/>
      <protection locked="0"/>
    </xf>
    <xf numFmtId="4" fontId="55" fillId="0" borderId="46" xfId="0" applyNumberFormat="1" applyFont="1" applyFill="1" applyBorder="1" applyAlignment="1" applyProtection="1">
      <alignment vertical="center" wrapText="1"/>
      <protection locked="0"/>
    </xf>
    <xf numFmtId="4" fontId="40" fillId="0" borderId="92" xfId="0" applyNumberFormat="1" applyFont="1" applyFill="1" applyBorder="1" applyAlignment="1">
      <alignment vertical="center" wrapText="1"/>
    </xf>
    <xf numFmtId="4" fontId="40" fillId="0" borderId="80" xfId="0" applyNumberFormat="1" applyFont="1" applyFill="1" applyBorder="1" applyAlignment="1">
      <alignment vertical="center" wrapText="1"/>
    </xf>
    <xf numFmtId="4" fontId="40" fillId="0" borderId="50" xfId="0" applyNumberFormat="1" applyFont="1" applyFill="1" applyBorder="1" applyAlignment="1">
      <alignment vertical="center" wrapText="1"/>
    </xf>
    <xf numFmtId="4" fontId="40" fillId="0" borderId="97" xfId="0" applyNumberFormat="1" applyFont="1" applyFill="1" applyBorder="1" applyAlignment="1" applyProtection="1">
      <alignment vertical="center" wrapText="1"/>
      <protection locked="0"/>
    </xf>
    <xf numFmtId="4" fontId="40" fillId="0" borderId="103" xfId="0" applyNumberFormat="1" applyFont="1" applyFill="1" applyBorder="1" applyAlignment="1" applyProtection="1">
      <alignment vertical="center" wrapText="1"/>
      <protection locked="0"/>
    </xf>
    <xf numFmtId="4" fontId="40" fillId="0" borderId="54" xfId="0" applyNumberFormat="1" applyFont="1" applyFill="1" applyBorder="1" applyAlignment="1" applyProtection="1">
      <alignment vertical="center" wrapText="1"/>
      <protection locked="0"/>
    </xf>
    <xf numFmtId="4" fontId="36" fillId="6" borderId="3" xfId="0" applyNumberFormat="1" applyFont="1" applyFill="1" applyBorder="1" applyAlignment="1" applyProtection="1">
      <alignment horizontal="left" vertical="center"/>
      <protection locked="0"/>
    </xf>
    <xf numFmtId="4" fontId="36" fillId="6" borderId="4" xfId="0" applyNumberFormat="1" applyFont="1" applyFill="1" applyBorder="1" applyAlignment="1" applyProtection="1">
      <alignment horizontal="left" vertical="center"/>
      <protection locked="0"/>
    </xf>
    <xf numFmtId="4" fontId="36" fillId="6" borderId="5" xfId="0" applyNumberFormat="1" applyFont="1" applyFill="1" applyBorder="1" applyAlignment="1" applyProtection="1">
      <alignment horizontal="left" vertical="center"/>
      <protection locked="0"/>
    </xf>
    <xf numFmtId="4" fontId="48" fillId="2" borderId="3" xfId="0" applyNumberFormat="1" applyFont="1" applyFill="1" applyBorder="1" applyAlignment="1" applyProtection="1">
      <alignment horizontal="center" vertical="center"/>
      <protection locked="0"/>
    </xf>
    <xf numFmtId="4" fontId="48" fillId="2" borderId="4" xfId="0" applyNumberFormat="1" applyFont="1" applyFill="1" applyBorder="1" applyAlignment="1" applyProtection="1">
      <alignment horizontal="center" vertical="center"/>
      <protection locked="0"/>
    </xf>
    <xf numFmtId="4" fontId="48" fillId="2" borderId="5" xfId="0" applyNumberFormat="1" applyFont="1" applyFill="1" applyBorder="1" applyAlignment="1" applyProtection="1">
      <alignment horizontal="center" vertical="center"/>
      <protection locked="0"/>
    </xf>
    <xf numFmtId="4" fontId="14" fillId="0" borderId="91" xfId="0" applyNumberFormat="1" applyFont="1" applyFill="1" applyBorder="1" applyAlignment="1" applyProtection="1">
      <alignment vertical="center" wrapText="1"/>
      <protection locked="0"/>
    </xf>
    <xf numFmtId="4" fontId="14" fillId="0" borderId="1" xfId="0" applyNumberFormat="1" applyFont="1" applyFill="1" applyBorder="1" applyAlignment="1" applyProtection="1">
      <alignment vertical="center" wrapText="1"/>
      <protection locked="0"/>
    </xf>
    <xf numFmtId="4" fontId="14" fillId="0" borderId="2" xfId="0" applyNumberFormat="1" applyFont="1" applyFill="1" applyBorder="1" applyAlignment="1" applyProtection="1">
      <alignment vertical="center" wrapText="1"/>
      <protection locked="0"/>
    </xf>
    <xf numFmtId="4" fontId="40" fillId="0" borderId="92" xfId="0" applyNumberFormat="1" applyFont="1" applyFill="1" applyBorder="1" applyAlignment="1" applyProtection="1">
      <alignment vertical="center" wrapText="1"/>
      <protection locked="0"/>
    </xf>
    <xf numFmtId="4" fontId="40" fillId="0" borderId="80" xfId="0" applyNumberFormat="1" applyFont="1" applyFill="1" applyBorder="1" applyAlignment="1" applyProtection="1">
      <alignment vertical="center" wrapText="1"/>
      <protection locked="0"/>
    </xf>
    <xf numFmtId="4" fontId="40" fillId="0" borderId="50" xfId="0" applyNumberFormat="1" applyFont="1" applyFill="1" applyBorder="1" applyAlignment="1" applyProtection="1">
      <alignment vertical="center" wrapText="1"/>
      <protection locked="0"/>
    </xf>
    <xf numFmtId="4" fontId="36" fillId="0" borderId="92" xfId="0" applyNumberFormat="1" applyFont="1" applyFill="1" applyBorder="1" applyAlignment="1" applyProtection="1">
      <alignment vertical="center"/>
      <protection locked="0"/>
    </xf>
    <xf numFmtId="4" fontId="36" fillId="0" borderId="80" xfId="0" applyNumberFormat="1" applyFont="1" applyFill="1" applyBorder="1" applyAlignment="1" applyProtection="1">
      <alignment vertical="center"/>
      <protection locked="0"/>
    </xf>
    <xf numFmtId="4" fontId="36" fillId="0" borderId="50" xfId="0" applyNumberFormat="1" applyFont="1" applyFill="1" applyBorder="1" applyAlignment="1" applyProtection="1">
      <alignment vertical="center"/>
      <protection locked="0"/>
    </xf>
    <xf numFmtId="4" fontId="14" fillId="0" borderId="3" xfId="0" applyNumberFormat="1" applyFont="1" applyBorder="1" applyAlignment="1" applyProtection="1">
      <alignment horizontal="left" vertical="center" wrapText="1"/>
      <protection locked="0"/>
    </xf>
    <xf numFmtId="4" fontId="14" fillId="0" borderId="4" xfId="0" applyNumberFormat="1" applyFont="1" applyBorder="1" applyAlignment="1" applyProtection="1">
      <alignment horizontal="left" vertical="center" wrapText="1"/>
      <protection locked="0"/>
    </xf>
    <xf numFmtId="4" fontId="14" fillId="0" borderId="5" xfId="0" applyNumberFormat="1" applyFont="1" applyBorder="1" applyAlignment="1" applyProtection="1">
      <alignment horizontal="left" vertical="center" wrapText="1"/>
      <protection locked="0"/>
    </xf>
    <xf numFmtId="4" fontId="36" fillId="0" borderId="56" xfId="0" applyNumberFormat="1" applyFont="1" applyFill="1" applyBorder="1" applyAlignment="1" applyProtection="1">
      <alignment vertical="center" wrapText="1"/>
      <protection locked="0"/>
    </xf>
    <xf numFmtId="4" fontId="36" fillId="0" borderId="57" xfId="0" applyNumberFormat="1" applyFont="1" applyFill="1" applyBorder="1" applyAlignment="1" applyProtection="1">
      <alignment vertical="center" wrapText="1"/>
      <protection locked="0"/>
    </xf>
    <xf numFmtId="4" fontId="36" fillId="0" borderId="48" xfId="0" applyNumberFormat="1" applyFont="1" applyFill="1" applyBorder="1" applyAlignment="1" applyProtection="1">
      <alignment vertical="center" wrapText="1"/>
      <protection locked="0"/>
    </xf>
    <xf numFmtId="4" fontId="36" fillId="0" borderId="92" xfId="0" applyNumberFormat="1" applyFont="1" applyFill="1" applyBorder="1" applyAlignment="1" applyProtection="1">
      <alignment vertical="center" wrapText="1"/>
      <protection locked="0"/>
    </xf>
    <xf numFmtId="4" fontId="36" fillId="0" borderId="80" xfId="0" applyNumberFormat="1" applyFont="1" applyFill="1" applyBorder="1" applyAlignment="1" applyProtection="1">
      <alignment vertical="center" wrapText="1"/>
      <protection locked="0"/>
    </xf>
    <xf numFmtId="4" fontId="36" fillId="0" borderId="50" xfId="0" applyNumberFormat="1" applyFont="1" applyFill="1" applyBorder="1" applyAlignment="1" applyProtection="1">
      <alignment vertical="center" wrapText="1"/>
      <protection locked="0"/>
    </xf>
    <xf numFmtId="4" fontId="15" fillId="0" borderId="97" xfId="0" applyNumberFormat="1" applyFont="1" applyFill="1" applyBorder="1" applyAlignment="1" applyProtection="1">
      <alignment vertical="center" wrapText="1"/>
      <protection locked="0"/>
    </xf>
    <xf numFmtId="4" fontId="15" fillId="0" borderId="103" xfId="0" applyNumberFormat="1" applyFont="1" applyFill="1" applyBorder="1" applyAlignment="1" applyProtection="1">
      <alignment vertical="center" wrapText="1"/>
      <protection locked="0"/>
    </xf>
    <xf numFmtId="4" fontId="15" fillId="0" borderId="54" xfId="0" applyNumberFormat="1" applyFont="1" applyFill="1" applyBorder="1" applyAlignment="1" applyProtection="1">
      <alignment vertical="center" wrapText="1"/>
      <protection locked="0"/>
    </xf>
    <xf numFmtId="4" fontId="14" fillId="2" borderId="3" xfId="0" applyNumberFormat="1" applyFont="1" applyFill="1" applyBorder="1" applyAlignment="1" applyProtection="1">
      <alignment horizontal="left" vertical="center"/>
      <protection locked="0"/>
    </xf>
    <xf numFmtId="4" fontId="14" fillId="2" borderId="4" xfId="0" applyNumberFormat="1" applyFont="1" applyFill="1" applyBorder="1" applyAlignment="1" applyProtection="1">
      <alignment horizontal="left" vertical="center"/>
      <protection locked="0"/>
    </xf>
    <xf numFmtId="4" fontId="14" fillId="2" borderId="5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wrapText="1"/>
    </xf>
    <xf numFmtId="0" fontId="0" fillId="0" borderId="0" xfId="0" applyAlignment="1"/>
    <xf numFmtId="4" fontId="15" fillId="0" borderId="56" xfId="0" applyNumberFormat="1" applyFont="1" applyFill="1" applyBorder="1" applyAlignment="1" applyProtection="1">
      <alignment vertical="center" wrapText="1"/>
      <protection locked="0"/>
    </xf>
    <xf numFmtId="4" fontId="15" fillId="0" borderId="57" xfId="0" applyNumberFormat="1" applyFont="1" applyFill="1" applyBorder="1" applyAlignment="1" applyProtection="1">
      <alignment vertical="center" wrapText="1"/>
      <protection locked="0"/>
    </xf>
    <xf numFmtId="4" fontId="15" fillId="0" borderId="48" xfId="0" applyNumberFormat="1" applyFont="1" applyFill="1" applyBorder="1" applyAlignment="1" applyProtection="1">
      <alignment vertical="center" wrapText="1"/>
      <protection locked="0"/>
    </xf>
    <xf numFmtId="4" fontId="14" fillId="0" borderId="3" xfId="0" applyNumberFormat="1" applyFont="1" applyFill="1" applyBorder="1" applyAlignment="1" applyProtection="1">
      <alignment vertical="center"/>
      <protection locked="0"/>
    </xf>
    <xf numFmtId="4" fontId="14" fillId="0" borderId="4" xfId="0" applyNumberFormat="1" applyFont="1" applyFill="1" applyBorder="1" applyAlignment="1" applyProtection="1">
      <alignment vertical="center"/>
      <protection locked="0"/>
    </xf>
    <xf numFmtId="4" fontId="14" fillId="0" borderId="5" xfId="0" applyNumberFormat="1" applyFont="1" applyFill="1" applyBorder="1" applyAlignment="1" applyProtection="1">
      <alignment vertical="center"/>
      <protection locked="0"/>
    </xf>
    <xf numFmtId="4" fontId="14" fillId="0" borderId="91" xfId="0" applyNumberFormat="1" applyFont="1" applyFill="1" applyBorder="1" applyAlignment="1" applyProtection="1">
      <alignment vertical="center"/>
      <protection locked="0"/>
    </xf>
    <xf numFmtId="4" fontId="14" fillId="0" borderId="1" xfId="0" applyNumberFormat="1" applyFont="1" applyFill="1" applyBorder="1" applyAlignment="1" applyProtection="1">
      <alignment vertical="center"/>
      <protection locked="0"/>
    </xf>
    <xf numFmtId="4" fontId="14" fillId="0" borderId="2" xfId="0" applyNumberFormat="1" applyFont="1" applyFill="1" applyBorder="1" applyAlignment="1" applyProtection="1">
      <alignment vertical="center"/>
      <protection locked="0"/>
    </xf>
    <xf numFmtId="4" fontId="32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92" xfId="0" applyNumberFormat="1" applyFont="1" applyBorder="1" applyAlignment="1" applyProtection="1">
      <alignment horizontal="left" vertical="center" wrapText="1"/>
      <protection locked="0"/>
    </xf>
    <xf numFmtId="4" fontId="37" fillId="0" borderId="50" xfId="0" applyNumberFormat="1" applyFont="1" applyBorder="1" applyAlignment="1" applyProtection="1">
      <alignment horizontal="left" vertical="center" wrapText="1"/>
      <protection locked="0"/>
    </xf>
    <xf numFmtId="4" fontId="37" fillId="0" borderId="97" xfId="0" applyNumberFormat="1" applyFont="1" applyFill="1" applyBorder="1" applyAlignment="1" applyProtection="1">
      <alignment horizontal="left" vertical="center"/>
      <protection locked="0"/>
    </xf>
    <xf numFmtId="4" fontId="37" fillId="0" borderId="54" xfId="0" applyNumberFormat="1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4" fontId="37" fillId="0" borderId="92" xfId="0" applyNumberFormat="1" applyFont="1" applyBorder="1" applyAlignment="1" applyProtection="1">
      <alignment horizontal="left" vertical="center"/>
      <protection locked="0"/>
    </xf>
    <xf numFmtId="4" fontId="37" fillId="0" borderId="50" xfId="0" applyNumberFormat="1" applyFont="1" applyBorder="1" applyAlignment="1" applyProtection="1">
      <alignment horizontal="left" vertical="center"/>
      <protection locked="0"/>
    </xf>
    <xf numFmtId="4" fontId="37" fillId="0" borderId="92" xfId="0" applyNumberFormat="1" applyFont="1" applyFill="1" applyBorder="1" applyAlignment="1" applyProtection="1">
      <alignment horizontal="left" vertical="center"/>
      <protection locked="0"/>
    </xf>
    <xf numFmtId="4" fontId="37" fillId="0" borderId="50" xfId="0" applyNumberFormat="1" applyFont="1" applyFill="1" applyBorder="1" applyAlignment="1" applyProtection="1">
      <alignment horizontal="left" vertical="center"/>
      <protection locked="0"/>
    </xf>
    <xf numFmtId="4" fontId="37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3" fillId="2" borderId="6" xfId="0" applyNumberFormat="1" applyFont="1" applyFill="1" applyBorder="1" applyAlignment="1" applyProtection="1">
      <alignment horizontal="center" vertical="center"/>
      <protection locked="0"/>
    </xf>
    <xf numFmtId="4" fontId="33" fillId="2" borderId="90" xfId="0" applyNumberFormat="1" applyFont="1" applyFill="1" applyBorder="1" applyAlignment="1" applyProtection="1">
      <alignment horizontal="center" vertical="center"/>
      <protection locked="0"/>
    </xf>
    <xf numFmtId="4" fontId="48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48" fillId="2" borderId="64" xfId="0" applyNumberFormat="1" applyFont="1" applyFill="1" applyBorder="1" applyAlignment="1" applyProtection="1">
      <alignment horizontal="center" vertical="center" wrapText="1"/>
      <protection locked="0"/>
    </xf>
    <xf numFmtId="0" fontId="57" fillId="2" borderId="64" xfId="0" applyFont="1" applyFill="1" applyBorder="1" applyAlignment="1">
      <alignment horizontal="center" vertical="center" wrapText="1"/>
    </xf>
    <xf numFmtId="0" fontId="27" fillId="2" borderId="9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4" fontId="37" fillId="0" borderId="56" xfId="0" applyNumberFormat="1" applyFont="1" applyBorder="1" applyAlignment="1" applyProtection="1">
      <alignment horizontal="left" vertical="center"/>
      <protection locked="0"/>
    </xf>
    <xf numFmtId="4" fontId="37" fillId="0" borderId="48" xfId="0" applyNumberFormat="1" applyFont="1" applyBorder="1" applyAlignment="1" applyProtection="1">
      <alignment horizontal="left" vertical="center"/>
      <protection locked="0"/>
    </xf>
    <xf numFmtId="4" fontId="49" fillId="0" borderId="92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80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50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93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88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62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97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103" xfId="0" applyNumberFormat="1" applyFont="1" applyFill="1" applyBorder="1" applyAlignment="1" applyProtection="1">
      <alignment horizontal="left" vertical="center" wrapText="1" indent="1"/>
      <protection locked="0"/>
    </xf>
    <xf numFmtId="4" fontId="49" fillId="0" borderId="54" xfId="0" applyNumberFormat="1" applyFont="1" applyFill="1" applyBorder="1" applyAlignment="1" applyProtection="1">
      <alignment horizontal="left" vertical="center" wrapText="1" indent="1"/>
      <protection locked="0"/>
    </xf>
    <xf numFmtId="4" fontId="53" fillId="2" borderId="3" xfId="0" applyNumberFormat="1" applyFont="1" applyFill="1" applyBorder="1" applyAlignment="1" applyProtection="1">
      <alignment vertical="center"/>
      <protection locked="0"/>
    </xf>
    <xf numFmtId="4" fontId="53" fillId="2" borderId="4" xfId="0" applyNumberFormat="1" applyFont="1" applyFill="1" applyBorder="1" applyAlignment="1" applyProtection="1">
      <alignment vertical="center"/>
      <protection locked="0"/>
    </xf>
    <xf numFmtId="4" fontId="53" fillId="2" borderId="5" xfId="0" applyNumberFormat="1" applyFont="1" applyFill="1" applyBorder="1" applyAlignment="1" applyProtection="1">
      <alignment vertical="center"/>
      <protection locked="0"/>
    </xf>
    <xf numFmtId="4" fontId="49" fillId="0" borderId="92" xfId="0" applyNumberFormat="1" applyFont="1" applyFill="1" applyBorder="1" applyAlignment="1" applyProtection="1">
      <alignment horizontal="left" vertical="center" indent="1"/>
      <protection locked="0"/>
    </xf>
    <xf numFmtId="4" fontId="49" fillId="0" borderId="80" xfId="0" applyNumberFormat="1" applyFont="1" applyFill="1" applyBorder="1" applyAlignment="1" applyProtection="1">
      <alignment horizontal="left" vertical="center" indent="1"/>
      <protection locked="0"/>
    </xf>
    <xf numFmtId="4" fontId="49" fillId="0" borderId="50" xfId="0" applyNumberFormat="1" applyFont="1" applyFill="1" applyBorder="1" applyAlignment="1" applyProtection="1">
      <alignment horizontal="left" vertical="center" indent="1"/>
      <protection locked="0"/>
    </xf>
    <xf numFmtId="4" fontId="32" fillId="0" borderId="92" xfId="0" applyNumberFormat="1" applyFont="1" applyFill="1" applyBorder="1" applyAlignment="1" applyProtection="1">
      <alignment vertical="center"/>
      <protection locked="0"/>
    </xf>
    <xf numFmtId="4" fontId="32" fillId="0" borderId="80" xfId="0" applyNumberFormat="1" applyFont="1" applyFill="1" applyBorder="1" applyAlignment="1" applyProtection="1">
      <alignment vertical="center"/>
      <protection locked="0"/>
    </xf>
    <xf numFmtId="4" fontId="32" fillId="0" borderId="50" xfId="0" applyNumberFormat="1" applyFont="1" applyFill="1" applyBorder="1" applyAlignment="1" applyProtection="1">
      <alignment vertical="center"/>
      <protection locked="0"/>
    </xf>
    <xf numFmtId="4" fontId="32" fillId="0" borderId="92" xfId="0" applyNumberFormat="1" applyFont="1" applyFill="1" applyBorder="1" applyAlignment="1" applyProtection="1">
      <alignment vertical="center" wrapText="1"/>
      <protection locked="0"/>
    </xf>
    <xf numFmtId="4" fontId="32" fillId="0" borderId="80" xfId="0" applyNumberFormat="1" applyFont="1" applyFill="1" applyBorder="1" applyAlignment="1" applyProtection="1">
      <alignment vertical="center" wrapText="1"/>
      <protection locked="0"/>
    </xf>
    <xf numFmtId="4" fontId="32" fillId="0" borderId="50" xfId="0" applyNumberFormat="1" applyFont="1" applyFill="1" applyBorder="1" applyAlignment="1" applyProtection="1">
      <alignment vertical="center" wrapText="1"/>
      <protection locked="0"/>
    </xf>
    <xf numFmtId="4" fontId="32" fillId="0" borderId="56" xfId="0" applyNumberFormat="1" applyFont="1" applyFill="1" applyBorder="1" applyAlignment="1" applyProtection="1">
      <alignment vertical="center"/>
      <protection locked="0"/>
    </xf>
    <xf numFmtId="4" fontId="32" fillId="0" borderId="57" xfId="0" applyNumberFormat="1" applyFont="1" applyFill="1" applyBorder="1" applyAlignment="1" applyProtection="1">
      <alignment vertical="center"/>
      <protection locked="0"/>
    </xf>
    <xf numFmtId="4" fontId="32" fillId="0" borderId="48" xfId="0" applyNumberFormat="1" applyFont="1" applyFill="1" applyBorder="1" applyAlignment="1" applyProtection="1">
      <alignment vertical="center"/>
      <protection locked="0"/>
    </xf>
    <xf numFmtId="4" fontId="32" fillId="0" borderId="97" xfId="0" applyNumberFormat="1" applyFont="1" applyFill="1" applyBorder="1" applyAlignment="1" applyProtection="1">
      <alignment vertical="center" wrapText="1"/>
      <protection locked="0"/>
    </xf>
    <xf numFmtId="4" fontId="32" fillId="0" borderId="103" xfId="0" applyNumberFormat="1" applyFont="1" applyFill="1" applyBorder="1" applyAlignment="1" applyProtection="1">
      <alignment vertical="center" wrapText="1"/>
      <protection locked="0"/>
    </xf>
    <xf numFmtId="4" fontId="32" fillId="0" borderId="54" xfId="0" applyNumberFormat="1" applyFont="1" applyFill="1" applyBorder="1" applyAlignment="1" applyProtection="1">
      <alignment vertical="center" wrapText="1"/>
      <protection locked="0"/>
    </xf>
    <xf numFmtId="4" fontId="54" fillId="0" borderId="3" xfId="0" applyNumberFormat="1" applyFont="1" applyFill="1" applyBorder="1" applyAlignment="1" applyProtection="1">
      <alignment vertical="center" wrapText="1"/>
      <protection locked="0"/>
    </xf>
    <xf numFmtId="4" fontId="54" fillId="0" borderId="4" xfId="0" applyNumberFormat="1" applyFont="1" applyFill="1" applyBorder="1" applyAlignment="1" applyProtection="1">
      <alignment vertical="center" wrapText="1"/>
      <protection locked="0"/>
    </xf>
    <xf numFmtId="4" fontId="54" fillId="0" borderId="5" xfId="0" applyNumberFormat="1" applyFont="1" applyFill="1" applyBorder="1" applyAlignment="1" applyProtection="1">
      <alignment vertical="center" wrapText="1"/>
      <protection locked="0"/>
    </xf>
    <xf numFmtId="4" fontId="54" fillId="0" borderId="3" xfId="0" applyNumberFormat="1" applyFont="1" applyBorder="1" applyAlignment="1" applyProtection="1">
      <alignment horizontal="left" vertical="center" wrapText="1"/>
      <protection locked="0"/>
    </xf>
    <xf numFmtId="4" fontId="54" fillId="0" borderId="4" xfId="0" applyNumberFormat="1" applyFont="1" applyBorder="1" applyAlignment="1" applyProtection="1">
      <alignment horizontal="left" vertical="center" wrapText="1"/>
      <protection locked="0"/>
    </xf>
    <xf numFmtId="4" fontId="54" fillId="0" borderId="5" xfId="0" applyNumberFormat="1" applyFont="1" applyBorder="1" applyAlignment="1" applyProtection="1">
      <alignment horizontal="left" vertical="center" wrapText="1"/>
      <protection locked="0"/>
    </xf>
    <xf numFmtId="4" fontId="54" fillId="0" borderId="3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4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5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92" xfId="0" applyNumberFormat="1" applyFont="1" applyFill="1" applyBorder="1" applyAlignment="1" applyProtection="1">
      <alignment vertical="center"/>
      <protection locked="0"/>
    </xf>
    <xf numFmtId="4" fontId="52" fillId="0" borderId="80" xfId="0" applyNumberFormat="1" applyFont="1" applyFill="1" applyBorder="1" applyAlignment="1" applyProtection="1">
      <alignment vertical="center"/>
      <protection locked="0"/>
    </xf>
    <xf numFmtId="4" fontId="52" fillId="0" borderId="50" xfId="0" applyNumberFormat="1" applyFont="1" applyFill="1" applyBorder="1" applyAlignment="1" applyProtection="1">
      <alignment vertical="center"/>
      <protection locked="0"/>
    </xf>
    <xf numFmtId="4" fontId="37" fillId="0" borderId="3" xfId="0" applyNumberFormat="1" applyFont="1" applyBorder="1" applyAlignment="1">
      <alignment horizontal="right" vertical="center"/>
    </xf>
    <xf numFmtId="4" fontId="37" fillId="0" borderId="5" xfId="0" applyNumberFormat="1" applyFont="1" applyBorder="1" applyAlignment="1">
      <alignment horizontal="right" vertical="center"/>
    </xf>
    <xf numFmtId="4" fontId="37" fillId="0" borderId="91" xfId="0" applyNumberFormat="1" applyFont="1" applyBorder="1" applyAlignment="1">
      <alignment horizontal="right" vertical="center"/>
    </xf>
    <xf numFmtId="4" fontId="37" fillId="0" borderId="2" xfId="0" applyNumberFormat="1" applyFont="1" applyBorder="1" applyAlignment="1">
      <alignment horizontal="right" vertical="center"/>
    </xf>
    <xf numFmtId="4" fontId="53" fillId="2" borderId="3" xfId="0" applyNumberFormat="1" applyFont="1" applyFill="1" applyBorder="1" applyAlignment="1" applyProtection="1">
      <alignment horizontal="center" vertical="center"/>
      <protection locked="0"/>
    </xf>
    <xf numFmtId="4" fontId="53" fillId="2" borderId="4" xfId="0" applyNumberFormat="1" applyFont="1" applyFill="1" applyBorder="1" applyAlignment="1" applyProtection="1">
      <alignment horizontal="center" vertical="center"/>
      <protection locked="0"/>
    </xf>
    <xf numFmtId="4" fontId="53" fillId="2" borderId="5" xfId="0" applyNumberFormat="1" applyFont="1" applyFill="1" applyBorder="1" applyAlignment="1" applyProtection="1">
      <alignment horizontal="center" vertical="center"/>
      <protection locked="0"/>
    </xf>
    <xf numFmtId="4" fontId="26" fillId="0" borderId="102" xfId="0" applyNumberFormat="1" applyFont="1" applyFill="1" applyBorder="1" applyAlignment="1">
      <alignment vertical="center" wrapText="1"/>
    </xf>
    <xf numFmtId="4" fontId="26" fillId="0" borderId="85" xfId="0" applyNumberFormat="1" applyFont="1" applyFill="1" applyBorder="1" applyAlignment="1">
      <alignment vertical="center" wrapText="1"/>
    </xf>
    <xf numFmtId="4" fontId="52" fillId="0" borderId="93" xfId="0" applyNumberFormat="1" applyFont="1" applyFill="1" applyBorder="1" applyAlignment="1">
      <alignment vertical="center" wrapText="1"/>
    </xf>
    <xf numFmtId="4" fontId="52" fillId="0" borderId="62" xfId="0" applyNumberFormat="1" applyFont="1" applyFill="1" applyBorder="1" applyAlignment="1">
      <alignment vertical="center" wrapText="1"/>
    </xf>
    <xf numFmtId="4" fontId="52" fillId="0" borderId="97" xfId="0" applyNumberFormat="1" applyFont="1" applyFill="1" applyBorder="1" applyAlignment="1">
      <alignment vertical="center" wrapText="1"/>
    </xf>
    <xf numFmtId="4" fontId="52" fillId="0" borderId="54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36" fillId="2" borderId="3" xfId="0" applyNumberFormat="1" applyFont="1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" fontId="36" fillId="2" borderId="2" xfId="0" applyNumberFormat="1" applyFont="1" applyFill="1" applyBorder="1" applyAlignment="1">
      <alignment horizontal="center" vertical="center"/>
    </xf>
    <xf numFmtId="4" fontId="36" fillId="2" borderId="3" xfId="0" applyNumberFormat="1" applyFont="1" applyFill="1" applyBorder="1" applyAlignment="1">
      <alignment horizontal="center" vertical="center"/>
    </xf>
    <xf numFmtId="4" fontId="36" fillId="2" borderId="5" xfId="0" applyNumberFormat="1" applyFont="1" applyFill="1" applyBorder="1" applyAlignment="1">
      <alignment horizontal="center" vertical="center"/>
    </xf>
    <xf numFmtId="4" fontId="36" fillId="0" borderId="3" xfId="0" applyNumberFormat="1" applyFont="1" applyBorder="1" applyAlignment="1">
      <alignment horizontal="center" vertical="center"/>
    </xf>
    <xf numFmtId="4" fontId="36" fillId="0" borderId="5" xfId="0" applyNumberFormat="1" applyFont="1" applyBorder="1" applyAlignment="1">
      <alignment horizontal="center" vertical="center"/>
    </xf>
    <xf numFmtId="4" fontId="24" fillId="0" borderId="0" xfId="0" applyNumberFormat="1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>
      <alignment horizontal="center" vertical="center" wrapText="1"/>
    </xf>
    <xf numFmtId="4" fontId="48" fillId="2" borderId="3" xfId="0" applyNumberFormat="1" applyFont="1" applyFill="1" applyBorder="1" applyAlignment="1">
      <alignment horizontal="center" vertical="center" wrapText="1"/>
    </xf>
    <xf numFmtId="4" fontId="48" fillId="2" borderId="5" xfId="0" applyNumberFormat="1" applyFont="1" applyFill="1" applyBorder="1" applyAlignment="1">
      <alignment horizontal="center" vertical="center" wrapText="1"/>
    </xf>
    <xf numFmtId="4" fontId="26" fillId="0" borderId="56" xfId="0" applyNumberFormat="1" applyFont="1" applyFill="1" applyBorder="1" applyAlignment="1">
      <alignment vertical="center" wrapText="1"/>
    </xf>
    <xf numFmtId="4" fontId="26" fillId="0" borderId="48" xfId="0" applyNumberFormat="1" applyFont="1" applyFill="1" applyBorder="1" applyAlignment="1">
      <alignment vertical="center" wrapText="1"/>
    </xf>
    <xf numFmtId="4" fontId="26" fillId="0" borderId="92" xfId="0" applyNumberFormat="1" applyFont="1" applyFill="1" applyBorder="1" applyAlignment="1">
      <alignment vertical="center" wrapText="1"/>
    </xf>
    <xf numFmtId="4" fontId="26" fillId="0" borderId="50" xfId="0" applyNumberFormat="1" applyFont="1" applyFill="1" applyBorder="1" applyAlignment="1">
      <alignment vertical="center" wrapText="1"/>
    </xf>
    <xf numFmtId="4" fontId="36" fillId="0" borderId="3" xfId="0" applyNumberFormat="1" applyFont="1" applyFill="1" applyBorder="1" applyAlignment="1">
      <alignment horizontal="center" vertical="center"/>
    </xf>
    <xf numFmtId="4" fontId="36" fillId="0" borderId="5" xfId="0" applyNumberFormat="1" applyFont="1" applyFill="1" applyBorder="1" applyAlignment="1">
      <alignment horizontal="center" vertical="center"/>
    </xf>
    <xf numFmtId="4" fontId="36" fillId="0" borderId="97" xfId="0" applyNumberFormat="1" applyFont="1" applyBorder="1" applyAlignment="1" applyProtection="1">
      <alignment horizontal="left" vertical="center" wrapText="1"/>
      <protection locked="0"/>
    </xf>
    <xf numFmtId="4" fontId="36" fillId="0" borderId="54" xfId="0" applyNumberFormat="1" applyFont="1" applyBorder="1" applyAlignment="1" applyProtection="1">
      <alignment horizontal="left" vertical="center" wrapText="1"/>
      <protection locked="0"/>
    </xf>
    <xf numFmtId="4" fontId="33" fillId="5" borderId="3" xfId="0" applyNumberFormat="1" applyFont="1" applyFill="1" applyBorder="1" applyAlignment="1" applyProtection="1">
      <alignment horizontal="justify" vertical="center" wrapText="1"/>
      <protection locked="0"/>
    </xf>
    <xf numFmtId="4" fontId="33" fillId="5" borderId="5" xfId="0" applyNumberFormat="1" applyFont="1" applyFill="1" applyBorder="1" applyAlignment="1" applyProtection="1">
      <alignment horizontal="justify" vertical="center" wrapText="1"/>
      <protection locked="0"/>
    </xf>
    <xf numFmtId="4" fontId="49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49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32" fillId="0" borderId="92" xfId="0" applyNumberFormat="1" applyFont="1" applyBorder="1" applyAlignment="1" applyProtection="1">
      <alignment horizontal="left" vertical="center" wrapText="1"/>
      <protection locked="0"/>
    </xf>
    <xf numFmtId="4" fontId="32" fillId="0" borderId="50" xfId="0" applyNumberFormat="1" applyFont="1" applyBorder="1" applyAlignment="1" applyProtection="1">
      <alignment horizontal="left" vertical="center" wrapText="1"/>
      <protection locked="0"/>
    </xf>
    <xf numFmtId="4" fontId="4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48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6" xfId="0" applyNumberFormat="1" applyFont="1" applyBorder="1" applyAlignment="1" applyProtection="1">
      <alignment horizontal="left" vertical="center" wrapText="1"/>
      <protection locked="0"/>
    </xf>
    <xf numFmtId="4" fontId="36" fillId="0" borderId="48" xfId="0" applyNumberFormat="1" applyFont="1" applyBorder="1" applyAlignment="1" applyProtection="1">
      <alignment horizontal="left" vertical="center" wrapText="1"/>
      <protection locked="0"/>
    </xf>
    <xf numFmtId="4" fontId="36" fillId="0" borderId="92" xfId="0" applyNumberFormat="1" applyFont="1" applyBorder="1" applyAlignment="1" applyProtection="1">
      <alignment horizontal="left" vertical="center" wrapText="1"/>
      <protection locked="0"/>
    </xf>
    <xf numFmtId="4" fontId="36" fillId="0" borderId="50" xfId="0" applyNumberFormat="1" applyFont="1" applyBorder="1" applyAlignment="1" applyProtection="1">
      <alignment horizontal="left" vertical="center" wrapText="1"/>
      <protection locked="0"/>
    </xf>
    <xf numFmtId="4" fontId="36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6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6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" fontId="31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" fontId="40" fillId="0" borderId="92" xfId="0" applyNumberFormat="1" applyFont="1" applyFill="1" applyBorder="1" applyAlignment="1" applyProtection="1">
      <alignment horizontal="left" vertical="center"/>
      <protection locked="0"/>
    </xf>
    <xf numFmtId="4" fontId="40" fillId="0" borderId="50" xfId="0" applyNumberFormat="1" applyFont="1" applyFill="1" applyBorder="1" applyAlignment="1" applyProtection="1">
      <alignment horizontal="left" vertical="center"/>
      <protection locked="0"/>
    </xf>
    <xf numFmtId="4" fontId="40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40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14" fillId="5" borderId="3" xfId="0" applyNumberFormat="1" applyFont="1" applyFill="1" applyBorder="1" applyAlignment="1" applyProtection="1">
      <alignment vertical="center"/>
      <protection locked="0"/>
    </xf>
    <xf numFmtId="4" fontId="14" fillId="5" borderId="5" xfId="0" applyNumberFormat="1" applyFont="1" applyFill="1" applyBorder="1" applyAlignment="1" applyProtection="1">
      <alignment vertical="center"/>
      <protection locked="0"/>
    </xf>
    <xf numFmtId="4" fontId="14" fillId="2" borderId="3" xfId="0" applyNumberFormat="1" applyFont="1" applyFill="1" applyBorder="1" applyAlignment="1">
      <alignment horizontal="left" vertical="center"/>
    </xf>
    <xf numFmtId="4" fontId="14" fillId="2" borderId="5" xfId="0" applyNumberFormat="1" applyFont="1" applyFill="1" applyBorder="1" applyAlignment="1">
      <alignment horizontal="left" vertical="center"/>
    </xf>
    <xf numFmtId="4" fontId="37" fillId="0" borderId="92" xfId="0" applyNumberFormat="1" applyFont="1" applyBorder="1" applyAlignment="1" applyProtection="1">
      <alignment horizontal="justify" vertical="center"/>
      <protection locked="0"/>
    </xf>
    <xf numFmtId="4" fontId="37" fillId="0" borderId="50" xfId="0" applyNumberFormat="1" applyFont="1" applyBorder="1" applyAlignment="1" applyProtection="1">
      <alignment horizontal="justify" vertical="center"/>
      <protection locked="0"/>
    </xf>
    <xf numFmtId="4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36" fillId="0" borderId="56" xfId="0" applyNumberFormat="1" applyFont="1" applyFill="1" applyBorder="1" applyAlignment="1" applyProtection="1">
      <alignment vertical="center"/>
      <protection locked="0"/>
    </xf>
    <xf numFmtId="4" fontId="36" fillId="0" borderId="48" xfId="0" applyNumberFormat="1" applyFont="1" applyFill="1" applyBorder="1" applyAlignment="1" applyProtection="1">
      <alignment vertical="center"/>
      <protection locked="0"/>
    </xf>
    <xf numFmtId="4" fontId="40" fillId="0" borderId="92" xfId="0" applyNumberFormat="1" applyFont="1" applyFill="1" applyBorder="1" applyAlignment="1" applyProtection="1">
      <alignment vertical="center"/>
      <protection locked="0"/>
    </xf>
    <xf numFmtId="4" fontId="40" fillId="0" borderId="50" xfId="0" applyNumberFormat="1" applyFont="1" applyFill="1" applyBorder="1" applyAlignment="1" applyProtection="1">
      <alignment vertical="center"/>
      <protection locked="0"/>
    </xf>
    <xf numFmtId="4" fontId="37" fillId="0" borderId="97" xfId="0" applyNumberFormat="1" applyFont="1" applyFill="1" applyBorder="1" applyAlignment="1" applyProtection="1">
      <alignment horizontal="left" vertical="center" wrapText="1"/>
      <protection locked="0"/>
    </xf>
    <xf numFmtId="4" fontId="37" fillId="0" borderId="54" xfId="0" applyNumberFormat="1" applyFont="1" applyFill="1" applyBorder="1" applyAlignment="1" applyProtection="1">
      <alignment horizontal="left" vertical="center" wrapText="1"/>
      <protection locked="0"/>
    </xf>
    <xf numFmtId="4" fontId="31" fillId="0" borderId="0" xfId="0" applyNumberFormat="1" applyFont="1" applyFill="1" applyAlignment="1" applyProtection="1">
      <alignment horizontal="center" vertical="center"/>
      <protection locked="0"/>
    </xf>
    <xf numFmtId="4" fontId="26" fillId="0" borderId="5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48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92" xfId="0" applyNumberFormat="1" applyFont="1" applyFill="1" applyBorder="1" applyAlignment="1" applyProtection="1">
      <alignment horizontal="left" vertical="center"/>
      <protection locked="0"/>
    </xf>
    <xf numFmtId="4" fontId="26" fillId="0" borderId="50" xfId="0" applyNumberFormat="1" applyFont="1" applyFill="1" applyBorder="1" applyAlignment="1" applyProtection="1">
      <alignment horizontal="left" vertical="center"/>
      <protection locked="0"/>
    </xf>
    <xf numFmtId="4" fontId="37" fillId="0" borderId="97" xfId="0" applyNumberFormat="1" applyFont="1" applyBorder="1" applyAlignment="1" applyProtection="1">
      <alignment horizontal="left" vertical="center"/>
      <protection locked="0"/>
    </xf>
    <xf numFmtId="4" fontId="37" fillId="0" borderId="54" xfId="0" applyNumberFormat="1" applyFont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36" fillId="2" borderId="3" xfId="0" applyNumberFormat="1" applyFont="1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vertical="center" wrapText="1"/>
    </xf>
    <xf numFmtId="4" fontId="40" fillId="0" borderId="92" xfId="0" applyNumberFormat="1" applyFont="1" applyFill="1" applyBorder="1" applyAlignment="1">
      <alignment horizontal="left" vertical="center" wrapText="1"/>
    </xf>
    <xf numFmtId="0" fontId="0" fillId="0" borderId="59" xfId="0" applyBorder="1" applyAlignment="1">
      <alignment vertical="center"/>
    </xf>
    <xf numFmtId="4" fontId="40" fillId="0" borderId="92" xfId="0" applyNumberFormat="1" applyFont="1" applyFill="1" applyBorder="1" applyAlignment="1">
      <alignment horizontal="left" vertical="center"/>
    </xf>
    <xf numFmtId="4" fontId="41" fillId="0" borderId="97" xfId="0" applyNumberFormat="1" applyFont="1" applyFill="1" applyBorder="1" applyAlignment="1" applyProtection="1">
      <alignment vertical="center" wrapText="1"/>
      <protection locked="0"/>
    </xf>
    <xf numFmtId="0" fontId="0" fillId="0" borderId="98" xfId="0" applyBorder="1" applyAlignment="1">
      <alignment vertical="center"/>
    </xf>
    <xf numFmtId="0" fontId="0" fillId="0" borderId="5" xfId="0" applyBorder="1" applyAlignment="1">
      <alignment vertical="center"/>
    </xf>
    <xf numFmtId="4" fontId="36" fillId="0" borderId="3" xfId="0" applyNumberFormat="1" applyFont="1" applyFill="1" applyBorder="1" applyAlignment="1" applyProtection="1">
      <alignment vertical="center" wrapText="1"/>
      <protection locked="0"/>
    </xf>
    <xf numFmtId="0" fontId="0" fillId="0" borderId="5" xfId="0" applyFill="1" applyBorder="1" applyAlignment="1">
      <alignment vertical="center"/>
    </xf>
    <xf numFmtId="4" fontId="40" fillId="0" borderId="5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94" xfId="0" applyBorder="1" applyAlignment="1">
      <alignment vertical="center"/>
    </xf>
    <xf numFmtId="4" fontId="40" fillId="0" borderId="92" xfId="0" applyNumberFormat="1" applyFont="1" applyFill="1" applyBorder="1" applyAlignment="1" applyProtection="1">
      <alignment horizontal="left" vertical="center" wrapText="1"/>
      <protection locked="0"/>
    </xf>
    <xf numFmtId="4" fontId="36" fillId="0" borderId="92" xfId="0" applyNumberFormat="1" applyFont="1" applyBorder="1" applyAlignment="1" applyProtection="1">
      <alignment horizontal="justify" vertical="center"/>
      <protection locked="0"/>
    </xf>
    <xf numFmtId="4" fontId="36" fillId="0" borderId="50" xfId="0" applyNumberFormat="1" applyFont="1" applyBorder="1" applyAlignment="1" applyProtection="1">
      <alignment horizontal="justify" vertical="center"/>
      <protection locked="0"/>
    </xf>
    <xf numFmtId="4" fontId="36" fillId="0" borderId="97" xfId="0" applyNumberFormat="1" applyFont="1" applyBorder="1" applyAlignment="1" applyProtection="1">
      <alignment horizontal="justify" vertical="center"/>
      <protection locked="0"/>
    </xf>
    <xf numFmtId="4" fontId="36" fillId="0" borderId="54" xfId="0" applyNumberFormat="1" applyFont="1" applyBorder="1" applyAlignment="1" applyProtection="1">
      <alignment horizontal="justify" vertical="center"/>
      <protection locked="0"/>
    </xf>
    <xf numFmtId="4" fontId="36" fillId="5" borderId="3" xfId="0" applyNumberFormat="1" applyFont="1" applyFill="1" applyBorder="1" applyAlignment="1" applyProtection="1">
      <alignment horizontal="justify" vertical="center"/>
      <protection locked="0"/>
    </xf>
    <xf numFmtId="4" fontId="36" fillId="5" borderId="5" xfId="0" applyNumberFormat="1" applyFont="1" applyFill="1" applyBorder="1" applyAlignment="1" applyProtection="1">
      <alignment horizontal="justify" vertical="center"/>
      <protection locked="0"/>
    </xf>
    <xf numFmtId="4" fontId="1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>
      <alignment horizontal="left" vertical="center"/>
    </xf>
    <xf numFmtId="4" fontId="36" fillId="0" borderId="56" xfId="0" applyNumberFormat="1" applyFont="1" applyBorder="1" applyAlignment="1" applyProtection="1">
      <alignment horizontal="justify" vertical="center"/>
      <protection locked="0"/>
    </xf>
    <xf numFmtId="4" fontId="36" fillId="0" borderId="48" xfId="0" applyNumberFormat="1" applyFont="1" applyBorder="1" applyAlignment="1" applyProtection="1">
      <alignment horizontal="justify" vertical="center"/>
      <protection locked="0"/>
    </xf>
    <xf numFmtId="4" fontId="40" fillId="0" borderId="92" xfId="0" applyNumberFormat="1" applyFont="1" applyBorder="1" applyAlignment="1" applyProtection="1">
      <alignment horizontal="justify" vertical="center"/>
      <protection locked="0"/>
    </xf>
    <xf numFmtId="4" fontId="40" fillId="0" borderId="50" xfId="0" applyNumberFormat="1" applyFont="1" applyBorder="1" applyAlignment="1" applyProtection="1">
      <alignment horizontal="justify" vertical="center"/>
      <protection locked="0"/>
    </xf>
    <xf numFmtId="4" fontId="36" fillId="0" borderId="102" xfId="0" applyNumberFormat="1" applyFont="1" applyBorder="1" applyAlignment="1" applyProtection="1">
      <alignment horizontal="justify" vertical="center"/>
      <protection locked="0"/>
    </xf>
    <xf numFmtId="4" fontId="36" fillId="0" borderId="85" xfId="0" applyNumberFormat="1" applyFont="1" applyBorder="1" applyAlignment="1" applyProtection="1">
      <alignment horizontal="justify" vertical="center"/>
      <protection locked="0"/>
    </xf>
    <xf numFmtId="4" fontId="14" fillId="2" borderId="3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/>
    </xf>
    <xf numFmtId="4" fontId="14" fillId="2" borderId="5" xfId="0" applyNumberFormat="1" applyFont="1" applyFill="1" applyBorder="1" applyAlignment="1">
      <alignment horizontal="center" vertical="center"/>
    </xf>
    <xf numFmtId="4" fontId="37" fillId="0" borderId="56" xfId="0" applyNumberFormat="1" applyFont="1" applyFill="1" applyBorder="1" applyAlignment="1">
      <alignment horizontal="left" vertical="center" wrapText="1"/>
    </xf>
    <xf numFmtId="4" fontId="37" fillId="0" borderId="48" xfId="0" applyNumberFormat="1" applyFont="1" applyFill="1" applyBorder="1" applyAlignment="1">
      <alignment horizontal="left" vertical="center" wrapText="1"/>
    </xf>
    <xf numFmtId="4" fontId="37" fillId="0" borderId="97" xfId="0" applyNumberFormat="1" applyFont="1" applyFill="1" applyBorder="1" applyAlignment="1">
      <alignment horizontal="left" vertical="center" wrapText="1"/>
    </xf>
    <xf numFmtId="4" fontId="36" fillId="5" borderId="5" xfId="0" applyNumberFormat="1" applyFont="1" applyFill="1" applyBorder="1" applyAlignment="1">
      <alignment horizontal="left" vertical="center" wrapText="1"/>
    </xf>
    <xf numFmtId="4" fontId="31" fillId="0" borderId="0" xfId="0" applyNumberFormat="1" applyFont="1" applyFill="1" applyBorder="1" applyAlignment="1">
      <alignment horizontal="left" vertical="center" wrapText="1"/>
    </xf>
    <xf numFmtId="4" fontId="37" fillId="0" borderId="97" xfId="0" applyNumberFormat="1" applyFont="1" applyBorder="1" applyAlignment="1" applyProtection="1">
      <alignment vertical="center" wrapText="1"/>
      <protection locked="0"/>
    </xf>
    <xf numFmtId="4" fontId="37" fillId="0" borderId="54" xfId="0" applyNumberFormat="1" applyFont="1" applyBorder="1" applyAlignment="1" applyProtection="1">
      <alignment vertical="center" wrapText="1"/>
      <protection locked="0"/>
    </xf>
    <xf numFmtId="4" fontId="36" fillId="5" borderId="5" xfId="0" applyNumberFormat="1" applyFont="1" applyFill="1" applyBorder="1" applyAlignment="1" applyProtection="1">
      <alignment vertical="center" wrapText="1"/>
      <protection locked="0"/>
    </xf>
    <xf numFmtId="4" fontId="37" fillId="0" borderId="56" xfId="0" applyNumberFormat="1" applyFont="1" applyBorder="1" applyAlignment="1" applyProtection="1">
      <alignment vertical="center" wrapText="1"/>
      <protection locked="0"/>
    </xf>
    <xf numFmtId="4" fontId="37" fillId="0" borderId="48" xfId="0" applyNumberFormat="1" applyFont="1" applyBorder="1" applyAlignment="1" applyProtection="1">
      <alignment vertical="center" wrapText="1"/>
      <protection locked="0"/>
    </xf>
    <xf numFmtId="4" fontId="37" fillId="0" borderId="92" xfId="0" applyNumberFormat="1" applyFont="1" applyBorder="1" applyAlignment="1" applyProtection="1">
      <alignment vertical="center" wrapText="1"/>
      <protection locked="0"/>
    </xf>
    <xf numFmtId="4" fontId="37" fillId="0" borderId="50" xfId="0" applyNumberFormat="1" applyFont="1" applyBorder="1" applyAlignment="1" applyProtection="1">
      <alignment vertical="center" wrapText="1"/>
      <protection locked="0"/>
    </xf>
    <xf numFmtId="0" fontId="0" fillId="0" borderId="101" xfId="0" applyBorder="1" applyAlignment="1">
      <alignment vertical="center"/>
    </xf>
    <xf numFmtId="4" fontId="36" fillId="2" borderId="5" xfId="0" applyNumberFormat="1" applyFont="1" applyFill="1" applyBorder="1" applyAlignment="1" applyProtection="1">
      <alignment vertical="center" wrapText="1"/>
      <protection locked="0"/>
    </xf>
    <xf numFmtId="4" fontId="14" fillId="0" borderId="92" xfId="0" applyNumberFormat="1" applyFont="1" applyFill="1" applyBorder="1" applyAlignment="1" applyProtection="1">
      <alignment vertical="center" wrapText="1"/>
      <protection locked="0"/>
    </xf>
    <xf numFmtId="4" fontId="36" fillId="0" borderId="97" xfId="0" applyNumberFormat="1" applyFont="1" applyFill="1" applyBorder="1" applyAlignment="1" applyProtection="1">
      <alignment vertical="center" wrapText="1"/>
      <protection locked="0"/>
    </xf>
    <xf numFmtId="4" fontId="36" fillId="2" borderId="56" xfId="0" applyNumberFormat="1" applyFont="1" applyFill="1" applyBorder="1" applyAlignment="1" applyProtection="1">
      <alignment vertical="center" wrapText="1"/>
      <protection locked="0"/>
    </xf>
    <xf numFmtId="0" fontId="0" fillId="2" borderId="5" xfId="0" applyFill="1" applyBorder="1" applyAlignment="1">
      <alignment horizontal="center" vertical="center"/>
    </xf>
    <xf numFmtId="4" fontId="14" fillId="0" borderId="56" xfId="0" applyNumberFormat="1" applyFont="1" applyFill="1" applyBorder="1" applyAlignment="1" applyProtection="1">
      <alignment vertical="center" wrapText="1"/>
      <protection locked="0"/>
    </xf>
    <xf numFmtId="4" fontId="26" fillId="0" borderId="57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92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80" xfId="0" applyFont="1" applyFill="1" applyBorder="1" applyAlignment="1">
      <alignment horizontal="left" vertical="center" wrapText="1"/>
    </xf>
    <xf numFmtId="0" fontId="18" fillId="0" borderId="50" xfId="0" applyFont="1" applyFill="1" applyBorder="1" applyAlignment="1">
      <alignment horizontal="left" vertical="center" wrapText="1"/>
    </xf>
    <xf numFmtId="4" fontId="26" fillId="0" borderId="93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88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2" xfId="0" applyNumberFormat="1" applyFont="1" applyFill="1" applyBorder="1" applyAlignment="1" applyProtection="1">
      <alignment horizontal="left" vertical="center" wrapText="1"/>
      <protection locked="0"/>
    </xf>
    <xf numFmtId="44" fontId="36" fillId="2" borderId="3" xfId="2" applyFont="1" applyFill="1" applyBorder="1" applyAlignment="1" applyProtection="1">
      <alignment horizontal="left" vertical="center" wrapText="1"/>
      <protection locked="0"/>
    </xf>
    <xf numFmtId="44" fontId="36" fillId="2" borderId="4" xfId="2" applyFont="1" applyFill="1" applyBorder="1" applyAlignment="1" applyProtection="1">
      <alignment horizontal="left" vertical="center" wrapText="1"/>
      <protection locked="0"/>
    </xf>
    <xf numFmtId="44" fontId="36" fillId="2" borderId="5" xfId="2" applyFont="1" applyFill="1" applyBorder="1" applyAlignment="1" applyProtection="1">
      <alignment horizontal="left" vertical="center" wrapText="1"/>
      <protection locked="0"/>
    </xf>
    <xf numFmtId="4" fontId="14" fillId="5" borderId="3" xfId="0" applyNumberFormat="1" applyFont="1" applyFill="1" applyBorder="1" applyAlignment="1">
      <alignment horizontal="center" vertical="center"/>
    </xf>
    <xf numFmtId="4" fontId="14" fillId="5" borderId="5" xfId="0" applyNumberFormat="1" applyFont="1" applyFill="1" applyBorder="1" applyAlignment="1">
      <alignment horizontal="center" vertical="center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4" fontId="14" fillId="2" borderId="6" xfId="0" applyNumberFormat="1" applyFont="1" applyFill="1" applyBorder="1" applyAlignment="1" applyProtection="1">
      <alignment horizontal="center" vertical="center"/>
      <protection locked="0"/>
    </xf>
    <xf numFmtId="4" fontId="14" fillId="2" borderId="89" xfId="0" applyNumberFormat="1" applyFont="1" applyFill="1" applyBorder="1" applyAlignment="1" applyProtection="1">
      <alignment horizontal="center" vertical="center"/>
      <protection locked="0"/>
    </xf>
    <xf numFmtId="4" fontId="14" fillId="2" borderId="90" xfId="0" applyNumberFormat="1" applyFont="1" applyFill="1" applyBorder="1" applyAlignment="1" applyProtection="1">
      <alignment horizontal="center" vertical="center"/>
      <protection locked="0"/>
    </xf>
    <xf numFmtId="4" fontId="14" fillId="2" borderId="91" xfId="0" applyNumberFormat="1" applyFont="1" applyFill="1" applyBorder="1" applyAlignment="1" applyProtection="1">
      <alignment horizontal="center" vertical="center"/>
      <protection locked="0"/>
    </xf>
    <xf numFmtId="4" fontId="14" fillId="2" borderId="1" xfId="0" applyNumberFormat="1" applyFont="1" applyFill="1" applyBorder="1" applyAlignment="1" applyProtection="1">
      <alignment horizontal="center" vertical="center"/>
      <protection locked="0"/>
    </xf>
    <xf numFmtId="4" fontId="14" fillId="2" borderId="2" xfId="0" applyNumberFormat="1" applyFont="1" applyFill="1" applyBorder="1" applyAlignment="1" applyProtection="1">
      <alignment horizontal="center" vertical="center"/>
      <protection locked="0"/>
    </xf>
    <xf numFmtId="4" fontId="14" fillId="2" borderId="2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6" xfId="0" applyFont="1" applyFill="1" applyBorder="1" applyAlignment="1">
      <alignment horizontal="left" wrapText="1" indent="1"/>
    </xf>
    <xf numFmtId="0" fontId="17" fillId="0" borderId="76" xfId="0" applyFont="1" applyFill="1" applyBorder="1" applyAlignment="1">
      <alignment horizontal="left" wrapText="1" indent="1"/>
    </xf>
    <xf numFmtId="0" fontId="35" fillId="2" borderId="5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14" fontId="30" fillId="0" borderId="0" xfId="0" applyNumberFormat="1" applyFont="1" applyBorder="1" applyAlignment="1">
      <alignment horizontal="left" wrapText="1"/>
    </xf>
    <xf numFmtId="0" fontId="30" fillId="0" borderId="0" xfId="0" applyFont="1" applyBorder="1" applyAlignment="1">
      <alignment horizontal="left" wrapText="1"/>
    </xf>
    <xf numFmtId="0" fontId="11" fillId="2" borderId="27" xfId="0" applyFont="1" applyFill="1" applyBorder="1" applyAlignment="1">
      <alignment wrapText="1"/>
    </xf>
    <xf numFmtId="0" fontId="11" fillId="2" borderId="75" xfId="0" applyFont="1" applyFill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76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18" fillId="0" borderId="77" xfId="0" applyFont="1" applyBorder="1" applyAlignment="1">
      <alignment wrapText="1"/>
    </xf>
    <xf numFmtId="0" fontId="17" fillId="0" borderId="11" xfId="0" applyFont="1" applyFill="1" applyBorder="1" applyAlignment="1">
      <alignment horizontal="left" wrapText="1" indent="1"/>
    </xf>
    <xf numFmtId="0" fontId="17" fillId="0" borderId="13" xfId="0" applyFont="1" applyFill="1" applyBorder="1" applyAlignment="1">
      <alignment horizontal="left" wrapText="1" indent="1"/>
    </xf>
    <xf numFmtId="14" fontId="28" fillId="0" borderId="0" xfId="0" applyNumberFormat="1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11" fillId="2" borderId="29" xfId="0" applyFont="1" applyFill="1" applyBorder="1" applyAlignment="1">
      <alignment horizontal="center" wrapText="1"/>
    </xf>
    <xf numFmtId="0" fontId="0" fillId="2" borderId="58" xfId="0" applyFill="1" applyBorder="1" applyAlignment="1">
      <alignment horizontal="center" wrapText="1"/>
    </xf>
    <xf numFmtId="0" fontId="11" fillId="2" borderId="56" xfId="0" applyFont="1" applyFill="1" applyBorder="1" applyAlignment="1">
      <alignment horizontal="center" wrapText="1"/>
    </xf>
    <xf numFmtId="0" fontId="11" fillId="2" borderId="57" xfId="0" applyFont="1" applyFill="1" applyBorder="1" applyAlignment="1">
      <alignment horizontal="center" wrapText="1"/>
    </xf>
    <xf numFmtId="0" fontId="11" fillId="2" borderId="48" xfId="0" applyFont="1" applyFill="1" applyBorder="1" applyAlignment="1">
      <alignment horizontal="center" wrapText="1"/>
    </xf>
    <xf numFmtId="0" fontId="19" fillId="4" borderId="16" xfId="0" applyFont="1" applyFill="1" applyBorder="1"/>
    <xf numFmtId="0" fontId="19" fillId="4" borderId="19" xfId="0" applyFont="1" applyFill="1" applyBorder="1"/>
    <xf numFmtId="0" fontId="19" fillId="4" borderId="42" xfId="0" applyFont="1" applyFill="1" applyBorder="1"/>
    <xf numFmtId="0" fontId="19" fillId="4" borderId="43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8" fillId="0" borderId="17" xfId="0" applyNumberFormat="1" applyFont="1" applyBorder="1" applyAlignment="1">
      <alignment horizontal="left" wrapText="1"/>
    </xf>
    <xf numFmtId="0" fontId="28" fillId="0" borderId="17" xfId="0" applyFont="1" applyBorder="1" applyAlignment="1">
      <alignment horizontal="left" wrapText="1"/>
    </xf>
    <xf numFmtId="4" fontId="23" fillId="0" borderId="41" xfId="0" applyNumberFormat="1" applyFont="1" applyFill="1" applyBorder="1" applyAlignment="1">
      <alignment vertical="center"/>
    </xf>
    <xf numFmtId="4" fontId="23" fillId="0" borderId="18" xfId="0" applyNumberFormat="1" applyFont="1" applyFill="1" applyBorder="1" applyAlignment="1">
      <alignment vertical="center"/>
    </xf>
    <xf numFmtId="0" fontId="0" fillId="0" borderId="19" xfId="0" applyBorder="1" applyAlignment="1"/>
    <xf numFmtId="0" fontId="22" fillId="0" borderId="16" xfId="0" applyFont="1" applyFill="1" applyBorder="1"/>
    <xf numFmtId="0" fontId="22" fillId="0" borderId="19" xfId="0" applyFont="1" applyFill="1" applyBorder="1"/>
    <xf numFmtId="0" fontId="19" fillId="0" borderId="16" xfId="0" applyFont="1" applyFill="1" applyBorder="1"/>
    <xf numFmtId="0" fontId="19" fillId="0" borderId="19" xfId="0" applyFont="1" applyFill="1" applyBorder="1"/>
    <xf numFmtId="0" fontId="21" fillId="3" borderId="16" xfId="0" applyFont="1" applyFill="1" applyBorder="1" applyAlignment="1"/>
    <xf numFmtId="0" fontId="21" fillId="3" borderId="18" xfId="0" applyFont="1" applyFill="1" applyBorder="1" applyAlignment="1"/>
    <xf numFmtId="0" fontId="22" fillId="0" borderId="16" xfId="0" applyFont="1" applyBorder="1"/>
    <xf numFmtId="0" fontId="22" fillId="0" borderId="19" xfId="0" applyFont="1" applyBorder="1"/>
    <xf numFmtId="0" fontId="19" fillId="3" borderId="16" xfId="0" applyFont="1" applyFill="1" applyBorder="1"/>
    <xf numFmtId="0" fontId="19" fillId="3" borderId="19" xfId="0" applyFont="1" applyFill="1" applyBorder="1"/>
    <xf numFmtId="0" fontId="22" fillId="0" borderId="36" xfId="0" applyFont="1" applyBorder="1"/>
    <xf numFmtId="0" fontId="22" fillId="0" borderId="37" xfId="0" applyFont="1" applyBorder="1"/>
    <xf numFmtId="0" fontId="19" fillId="3" borderId="39" xfId="0" applyFont="1" applyFill="1" applyBorder="1"/>
    <xf numFmtId="0" fontId="19" fillId="3" borderId="40" xfId="0" applyFont="1" applyFill="1" applyBorder="1"/>
    <xf numFmtId="0" fontId="19" fillId="2" borderId="27" xfId="0" applyFont="1" applyFill="1" applyBorder="1" applyAlignment="1">
      <alignment horizontal="center" wrapText="1"/>
    </xf>
    <xf numFmtId="0" fontId="19" fillId="2" borderId="28" xfId="0" applyFont="1" applyFill="1" applyBorder="1" applyAlignment="1">
      <alignment horizontal="center" wrapText="1"/>
    </xf>
    <xf numFmtId="0" fontId="19" fillId="2" borderId="29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4" xfId="0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wrapText="1"/>
    </xf>
    <xf numFmtId="0" fontId="19" fillId="2" borderId="31" xfId="0" applyFont="1" applyFill="1" applyBorder="1" applyAlignment="1">
      <alignment horizontal="center" wrapText="1"/>
    </xf>
    <xf numFmtId="0" fontId="19" fillId="2" borderId="11" xfId="0" applyFont="1" applyFill="1" applyBorder="1" applyAlignment="1">
      <alignment horizontal="center" wrapText="1"/>
    </xf>
    <xf numFmtId="0" fontId="19" fillId="2" borderId="33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4" fillId="0" borderId="0" xfId="3" applyFont="1" applyAlignment="1">
      <alignment horizontal="left" wrapText="1"/>
    </xf>
    <xf numFmtId="0" fontId="0" fillId="0" borderId="0" xfId="0" applyAlignment="1">
      <alignment horizontal="left" wrapText="1"/>
    </xf>
    <xf numFmtId="4" fontId="7" fillId="0" borderId="0" xfId="4" applyNumberFormat="1" applyFont="1" applyAlignment="1">
      <alignment horizontal="left" vertical="top" wrapText="1"/>
    </xf>
    <xf numFmtId="0" fontId="10" fillId="0" borderId="0" xfId="0" applyFont="1" applyBorder="1" applyAlignment="1">
      <alignment wrapText="1"/>
    </xf>
    <xf numFmtId="0" fontId="13" fillId="0" borderId="16" xfId="0" applyFont="1" applyFill="1" applyBorder="1"/>
    <xf numFmtId="0" fontId="13" fillId="0" borderId="17" xfId="0" applyFont="1" applyFill="1" applyBorder="1"/>
    <xf numFmtId="0" fontId="13" fillId="0" borderId="18" xfId="0" applyFont="1" applyFill="1" applyBorder="1"/>
    <xf numFmtId="0" fontId="13" fillId="0" borderId="19" xfId="0" applyFont="1" applyFill="1" applyBorder="1"/>
    <xf numFmtId="0" fontId="16" fillId="0" borderId="16" xfId="0" applyFont="1" applyFill="1" applyBorder="1"/>
    <xf numFmtId="0" fontId="16" fillId="0" borderId="18" xfId="0" applyFont="1" applyFill="1" applyBorder="1"/>
    <xf numFmtId="0" fontId="16" fillId="0" borderId="19" xfId="0" applyFont="1" applyFill="1" applyBorder="1"/>
  </cellXfs>
  <cellStyles count="7">
    <cellStyle name="Dziesiętny" xfId="1" builtinId="3"/>
    <cellStyle name="Normal 3" xfId="4"/>
    <cellStyle name="Normalny" xfId="0" builtinId="0"/>
    <cellStyle name="Normalny 2" xfId="5"/>
    <cellStyle name="Normalny 3" xfId="6"/>
    <cellStyle name="Normalny_dzielnice termin spr." xfId="3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77"/>
  <sheetViews>
    <sheetView tabSelected="1" topLeftCell="A648" zoomScaleNormal="100" workbookViewId="0">
      <selection activeCell="B234" sqref="B234"/>
    </sheetView>
  </sheetViews>
  <sheetFormatPr defaultRowHeight="13.5"/>
  <cols>
    <col min="1" max="1" width="9.140625" style="491"/>
    <col min="2" max="2" width="22.85546875" style="9" customWidth="1"/>
    <col min="3" max="3" width="25.7109375" style="9" customWidth="1"/>
    <col min="4" max="4" width="16.5703125" style="9" customWidth="1"/>
    <col min="5" max="5" width="15.85546875" style="9" customWidth="1"/>
    <col min="6" max="6" width="18.140625" style="9" customWidth="1"/>
    <col min="7" max="7" width="14.5703125" style="9" customWidth="1"/>
    <col min="8" max="8" width="16.42578125" style="9" customWidth="1"/>
    <col min="9" max="9" width="21.140625" style="9" customWidth="1"/>
    <col min="10" max="10" width="17.7109375" style="9" customWidth="1"/>
    <col min="11" max="11" width="13.7109375" style="9" customWidth="1"/>
    <col min="12" max="12" width="18.28515625" style="9" customWidth="1"/>
    <col min="13" max="13" width="22.7109375" style="9" customWidth="1"/>
    <col min="14" max="257" width="9.140625" style="9"/>
    <col min="258" max="258" width="22.85546875" style="9" customWidth="1"/>
    <col min="259" max="259" width="25.7109375" style="9" customWidth="1"/>
    <col min="260" max="260" width="16.5703125" style="9" customWidth="1"/>
    <col min="261" max="261" width="15.85546875" style="9" customWidth="1"/>
    <col min="262" max="262" width="18.140625" style="9" customWidth="1"/>
    <col min="263" max="263" width="14.5703125" style="9" customWidth="1"/>
    <col min="264" max="264" width="16.42578125" style="9" customWidth="1"/>
    <col min="265" max="265" width="21.140625" style="9" customWidth="1"/>
    <col min="266" max="266" width="17.7109375" style="9" customWidth="1"/>
    <col min="267" max="267" width="13.7109375" style="9" customWidth="1"/>
    <col min="268" max="268" width="18.28515625" style="9" customWidth="1"/>
    <col min="269" max="269" width="22.7109375" style="9" customWidth="1"/>
    <col min="270" max="513" width="9.140625" style="9"/>
    <col min="514" max="514" width="22.85546875" style="9" customWidth="1"/>
    <col min="515" max="515" width="25.7109375" style="9" customWidth="1"/>
    <col min="516" max="516" width="16.5703125" style="9" customWidth="1"/>
    <col min="517" max="517" width="15.85546875" style="9" customWidth="1"/>
    <col min="518" max="518" width="18.140625" style="9" customWidth="1"/>
    <col min="519" max="519" width="14.5703125" style="9" customWidth="1"/>
    <col min="520" max="520" width="16.42578125" style="9" customWidth="1"/>
    <col min="521" max="521" width="21.140625" style="9" customWidth="1"/>
    <col min="522" max="522" width="17.7109375" style="9" customWidth="1"/>
    <col min="523" max="523" width="13.7109375" style="9" customWidth="1"/>
    <col min="524" max="524" width="18.28515625" style="9" customWidth="1"/>
    <col min="525" max="525" width="22.7109375" style="9" customWidth="1"/>
    <col min="526" max="769" width="9.140625" style="9"/>
    <col min="770" max="770" width="22.85546875" style="9" customWidth="1"/>
    <col min="771" max="771" width="25.7109375" style="9" customWidth="1"/>
    <col min="772" max="772" width="16.5703125" style="9" customWidth="1"/>
    <col min="773" max="773" width="15.85546875" style="9" customWidth="1"/>
    <col min="774" max="774" width="18.140625" style="9" customWidth="1"/>
    <col min="775" max="775" width="14.5703125" style="9" customWidth="1"/>
    <col min="776" max="776" width="16.42578125" style="9" customWidth="1"/>
    <col min="777" max="777" width="21.140625" style="9" customWidth="1"/>
    <col min="778" max="778" width="17.7109375" style="9" customWidth="1"/>
    <col min="779" max="779" width="13.7109375" style="9" customWidth="1"/>
    <col min="780" max="780" width="18.28515625" style="9" customWidth="1"/>
    <col min="781" max="781" width="22.7109375" style="9" customWidth="1"/>
    <col min="782" max="1025" width="9.140625" style="9"/>
    <col min="1026" max="1026" width="22.85546875" style="9" customWidth="1"/>
    <col min="1027" max="1027" width="25.7109375" style="9" customWidth="1"/>
    <col min="1028" max="1028" width="16.5703125" style="9" customWidth="1"/>
    <col min="1029" max="1029" width="15.85546875" style="9" customWidth="1"/>
    <col min="1030" max="1030" width="18.140625" style="9" customWidth="1"/>
    <col min="1031" max="1031" width="14.5703125" style="9" customWidth="1"/>
    <col min="1032" max="1032" width="16.42578125" style="9" customWidth="1"/>
    <col min="1033" max="1033" width="21.140625" style="9" customWidth="1"/>
    <col min="1034" max="1034" width="17.7109375" style="9" customWidth="1"/>
    <col min="1035" max="1035" width="13.7109375" style="9" customWidth="1"/>
    <col min="1036" max="1036" width="18.28515625" style="9" customWidth="1"/>
    <col min="1037" max="1037" width="22.7109375" style="9" customWidth="1"/>
    <col min="1038" max="1281" width="9.140625" style="9"/>
    <col min="1282" max="1282" width="22.85546875" style="9" customWidth="1"/>
    <col min="1283" max="1283" width="25.7109375" style="9" customWidth="1"/>
    <col min="1284" max="1284" width="16.5703125" style="9" customWidth="1"/>
    <col min="1285" max="1285" width="15.85546875" style="9" customWidth="1"/>
    <col min="1286" max="1286" width="18.140625" style="9" customWidth="1"/>
    <col min="1287" max="1287" width="14.5703125" style="9" customWidth="1"/>
    <col min="1288" max="1288" width="16.42578125" style="9" customWidth="1"/>
    <col min="1289" max="1289" width="21.140625" style="9" customWidth="1"/>
    <col min="1290" max="1290" width="17.7109375" style="9" customWidth="1"/>
    <col min="1291" max="1291" width="13.7109375" style="9" customWidth="1"/>
    <col min="1292" max="1292" width="18.28515625" style="9" customWidth="1"/>
    <col min="1293" max="1293" width="22.7109375" style="9" customWidth="1"/>
    <col min="1294" max="1537" width="9.140625" style="9"/>
    <col min="1538" max="1538" width="22.85546875" style="9" customWidth="1"/>
    <col min="1539" max="1539" width="25.7109375" style="9" customWidth="1"/>
    <col min="1540" max="1540" width="16.5703125" style="9" customWidth="1"/>
    <col min="1541" max="1541" width="15.85546875" style="9" customWidth="1"/>
    <col min="1542" max="1542" width="18.140625" style="9" customWidth="1"/>
    <col min="1543" max="1543" width="14.5703125" style="9" customWidth="1"/>
    <col min="1544" max="1544" width="16.42578125" style="9" customWidth="1"/>
    <col min="1545" max="1545" width="21.140625" style="9" customWidth="1"/>
    <col min="1546" max="1546" width="17.7109375" style="9" customWidth="1"/>
    <col min="1547" max="1547" width="13.7109375" style="9" customWidth="1"/>
    <col min="1548" max="1548" width="18.28515625" style="9" customWidth="1"/>
    <col min="1549" max="1549" width="22.7109375" style="9" customWidth="1"/>
    <col min="1550" max="1793" width="9.140625" style="9"/>
    <col min="1794" max="1794" width="22.85546875" style="9" customWidth="1"/>
    <col min="1795" max="1795" width="25.7109375" style="9" customWidth="1"/>
    <col min="1796" max="1796" width="16.5703125" style="9" customWidth="1"/>
    <col min="1797" max="1797" width="15.85546875" style="9" customWidth="1"/>
    <col min="1798" max="1798" width="18.140625" style="9" customWidth="1"/>
    <col min="1799" max="1799" width="14.5703125" style="9" customWidth="1"/>
    <col min="1800" max="1800" width="16.42578125" style="9" customWidth="1"/>
    <col min="1801" max="1801" width="21.140625" style="9" customWidth="1"/>
    <col min="1802" max="1802" width="17.7109375" style="9" customWidth="1"/>
    <col min="1803" max="1803" width="13.7109375" style="9" customWidth="1"/>
    <col min="1804" max="1804" width="18.28515625" style="9" customWidth="1"/>
    <col min="1805" max="1805" width="22.7109375" style="9" customWidth="1"/>
    <col min="1806" max="2049" width="9.140625" style="9"/>
    <col min="2050" max="2050" width="22.85546875" style="9" customWidth="1"/>
    <col min="2051" max="2051" width="25.7109375" style="9" customWidth="1"/>
    <col min="2052" max="2052" width="16.5703125" style="9" customWidth="1"/>
    <col min="2053" max="2053" width="15.85546875" style="9" customWidth="1"/>
    <col min="2054" max="2054" width="18.140625" style="9" customWidth="1"/>
    <col min="2055" max="2055" width="14.5703125" style="9" customWidth="1"/>
    <col min="2056" max="2056" width="16.42578125" style="9" customWidth="1"/>
    <col min="2057" max="2057" width="21.140625" style="9" customWidth="1"/>
    <col min="2058" max="2058" width="17.7109375" style="9" customWidth="1"/>
    <col min="2059" max="2059" width="13.7109375" style="9" customWidth="1"/>
    <col min="2060" max="2060" width="18.28515625" style="9" customWidth="1"/>
    <col min="2061" max="2061" width="22.7109375" style="9" customWidth="1"/>
    <col min="2062" max="2305" width="9.140625" style="9"/>
    <col min="2306" max="2306" width="22.85546875" style="9" customWidth="1"/>
    <col min="2307" max="2307" width="25.7109375" style="9" customWidth="1"/>
    <col min="2308" max="2308" width="16.5703125" style="9" customWidth="1"/>
    <col min="2309" max="2309" width="15.85546875" style="9" customWidth="1"/>
    <col min="2310" max="2310" width="18.140625" style="9" customWidth="1"/>
    <col min="2311" max="2311" width="14.5703125" style="9" customWidth="1"/>
    <col min="2312" max="2312" width="16.42578125" style="9" customWidth="1"/>
    <col min="2313" max="2313" width="21.140625" style="9" customWidth="1"/>
    <col min="2314" max="2314" width="17.7109375" style="9" customWidth="1"/>
    <col min="2315" max="2315" width="13.7109375" style="9" customWidth="1"/>
    <col min="2316" max="2316" width="18.28515625" style="9" customWidth="1"/>
    <col min="2317" max="2317" width="22.7109375" style="9" customWidth="1"/>
    <col min="2318" max="2561" width="9.140625" style="9"/>
    <col min="2562" max="2562" width="22.85546875" style="9" customWidth="1"/>
    <col min="2563" max="2563" width="25.7109375" style="9" customWidth="1"/>
    <col min="2564" max="2564" width="16.5703125" style="9" customWidth="1"/>
    <col min="2565" max="2565" width="15.85546875" style="9" customWidth="1"/>
    <col min="2566" max="2566" width="18.140625" style="9" customWidth="1"/>
    <col min="2567" max="2567" width="14.5703125" style="9" customWidth="1"/>
    <col min="2568" max="2568" width="16.42578125" style="9" customWidth="1"/>
    <col min="2569" max="2569" width="21.140625" style="9" customWidth="1"/>
    <col min="2570" max="2570" width="17.7109375" style="9" customWidth="1"/>
    <col min="2571" max="2571" width="13.7109375" style="9" customWidth="1"/>
    <col min="2572" max="2572" width="18.28515625" style="9" customWidth="1"/>
    <col min="2573" max="2573" width="22.7109375" style="9" customWidth="1"/>
    <col min="2574" max="2817" width="9.140625" style="9"/>
    <col min="2818" max="2818" width="22.85546875" style="9" customWidth="1"/>
    <col min="2819" max="2819" width="25.7109375" style="9" customWidth="1"/>
    <col min="2820" max="2820" width="16.5703125" style="9" customWidth="1"/>
    <col min="2821" max="2821" width="15.85546875" style="9" customWidth="1"/>
    <col min="2822" max="2822" width="18.140625" style="9" customWidth="1"/>
    <col min="2823" max="2823" width="14.5703125" style="9" customWidth="1"/>
    <col min="2824" max="2824" width="16.42578125" style="9" customWidth="1"/>
    <col min="2825" max="2825" width="21.140625" style="9" customWidth="1"/>
    <col min="2826" max="2826" width="17.7109375" style="9" customWidth="1"/>
    <col min="2827" max="2827" width="13.7109375" style="9" customWidth="1"/>
    <col min="2828" max="2828" width="18.28515625" style="9" customWidth="1"/>
    <col min="2829" max="2829" width="22.7109375" style="9" customWidth="1"/>
    <col min="2830" max="3073" width="9.140625" style="9"/>
    <col min="3074" max="3074" width="22.85546875" style="9" customWidth="1"/>
    <col min="3075" max="3075" width="25.7109375" style="9" customWidth="1"/>
    <col min="3076" max="3076" width="16.5703125" style="9" customWidth="1"/>
    <col min="3077" max="3077" width="15.85546875" style="9" customWidth="1"/>
    <col min="3078" max="3078" width="18.140625" style="9" customWidth="1"/>
    <col min="3079" max="3079" width="14.5703125" style="9" customWidth="1"/>
    <col min="3080" max="3080" width="16.42578125" style="9" customWidth="1"/>
    <col min="3081" max="3081" width="21.140625" style="9" customWidth="1"/>
    <col min="3082" max="3082" width="17.7109375" style="9" customWidth="1"/>
    <col min="3083" max="3083" width="13.7109375" style="9" customWidth="1"/>
    <col min="3084" max="3084" width="18.28515625" style="9" customWidth="1"/>
    <col min="3085" max="3085" width="22.7109375" style="9" customWidth="1"/>
    <col min="3086" max="3329" width="9.140625" style="9"/>
    <col min="3330" max="3330" width="22.85546875" style="9" customWidth="1"/>
    <col min="3331" max="3331" width="25.7109375" style="9" customWidth="1"/>
    <col min="3332" max="3332" width="16.5703125" style="9" customWidth="1"/>
    <col min="3333" max="3333" width="15.85546875" style="9" customWidth="1"/>
    <col min="3334" max="3334" width="18.140625" style="9" customWidth="1"/>
    <col min="3335" max="3335" width="14.5703125" style="9" customWidth="1"/>
    <col min="3336" max="3336" width="16.42578125" style="9" customWidth="1"/>
    <col min="3337" max="3337" width="21.140625" style="9" customWidth="1"/>
    <col min="3338" max="3338" width="17.7109375" style="9" customWidth="1"/>
    <col min="3339" max="3339" width="13.7109375" style="9" customWidth="1"/>
    <col min="3340" max="3340" width="18.28515625" style="9" customWidth="1"/>
    <col min="3341" max="3341" width="22.7109375" style="9" customWidth="1"/>
    <col min="3342" max="3585" width="9.140625" style="9"/>
    <col min="3586" max="3586" width="22.85546875" style="9" customWidth="1"/>
    <col min="3587" max="3587" width="25.7109375" style="9" customWidth="1"/>
    <col min="3588" max="3588" width="16.5703125" style="9" customWidth="1"/>
    <col min="3589" max="3589" width="15.85546875" style="9" customWidth="1"/>
    <col min="3590" max="3590" width="18.140625" style="9" customWidth="1"/>
    <col min="3591" max="3591" width="14.5703125" style="9" customWidth="1"/>
    <col min="3592" max="3592" width="16.42578125" style="9" customWidth="1"/>
    <col min="3593" max="3593" width="21.140625" style="9" customWidth="1"/>
    <col min="3594" max="3594" width="17.7109375" style="9" customWidth="1"/>
    <col min="3595" max="3595" width="13.7109375" style="9" customWidth="1"/>
    <col min="3596" max="3596" width="18.28515625" style="9" customWidth="1"/>
    <col min="3597" max="3597" width="22.7109375" style="9" customWidth="1"/>
    <col min="3598" max="3841" width="9.140625" style="9"/>
    <col min="3842" max="3842" width="22.85546875" style="9" customWidth="1"/>
    <col min="3843" max="3843" width="25.7109375" style="9" customWidth="1"/>
    <col min="3844" max="3844" width="16.5703125" style="9" customWidth="1"/>
    <col min="3845" max="3845" width="15.85546875" style="9" customWidth="1"/>
    <col min="3846" max="3846" width="18.140625" style="9" customWidth="1"/>
    <col min="3847" max="3847" width="14.5703125" style="9" customWidth="1"/>
    <col min="3848" max="3848" width="16.42578125" style="9" customWidth="1"/>
    <col min="3849" max="3849" width="21.140625" style="9" customWidth="1"/>
    <col min="3850" max="3850" width="17.7109375" style="9" customWidth="1"/>
    <col min="3851" max="3851" width="13.7109375" style="9" customWidth="1"/>
    <col min="3852" max="3852" width="18.28515625" style="9" customWidth="1"/>
    <col min="3853" max="3853" width="22.7109375" style="9" customWidth="1"/>
    <col min="3854" max="4097" width="9.140625" style="9"/>
    <col min="4098" max="4098" width="22.85546875" style="9" customWidth="1"/>
    <col min="4099" max="4099" width="25.7109375" style="9" customWidth="1"/>
    <col min="4100" max="4100" width="16.5703125" style="9" customWidth="1"/>
    <col min="4101" max="4101" width="15.85546875" style="9" customWidth="1"/>
    <col min="4102" max="4102" width="18.140625" style="9" customWidth="1"/>
    <col min="4103" max="4103" width="14.5703125" style="9" customWidth="1"/>
    <col min="4104" max="4104" width="16.42578125" style="9" customWidth="1"/>
    <col min="4105" max="4105" width="21.140625" style="9" customWidth="1"/>
    <col min="4106" max="4106" width="17.7109375" style="9" customWidth="1"/>
    <col min="4107" max="4107" width="13.7109375" style="9" customWidth="1"/>
    <col min="4108" max="4108" width="18.28515625" style="9" customWidth="1"/>
    <col min="4109" max="4109" width="22.7109375" style="9" customWidth="1"/>
    <col min="4110" max="4353" width="9.140625" style="9"/>
    <col min="4354" max="4354" width="22.85546875" style="9" customWidth="1"/>
    <col min="4355" max="4355" width="25.7109375" style="9" customWidth="1"/>
    <col min="4356" max="4356" width="16.5703125" style="9" customWidth="1"/>
    <col min="4357" max="4357" width="15.85546875" style="9" customWidth="1"/>
    <col min="4358" max="4358" width="18.140625" style="9" customWidth="1"/>
    <col min="4359" max="4359" width="14.5703125" style="9" customWidth="1"/>
    <col min="4360" max="4360" width="16.42578125" style="9" customWidth="1"/>
    <col min="4361" max="4361" width="21.140625" style="9" customWidth="1"/>
    <col min="4362" max="4362" width="17.7109375" style="9" customWidth="1"/>
    <col min="4363" max="4363" width="13.7109375" style="9" customWidth="1"/>
    <col min="4364" max="4364" width="18.28515625" style="9" customWidth="1"/>
    <col min="4365" max="4365" width="22.7109375" style="9" customWidth="1"/>
    <col min="4366" max="4609" width="9.140625" style="9"/>
    <col min="4610" max="4610" width="22.85546875" style="9" customWidth="1"/>
    <col min="4611" max="4611" width="25.7109375" style="9" customWidth="1"/>
    <col min="4612" max="4612" width="16.5703125" style="9" customWidth="1"/>
    <col min="4613" max="4613" width="15.85546875" style="9" customWidth="1"/>
    <col min="4614" max="4614" width="18.140625" style="9" customWidth="1"/>
    <col min="4615" max="4615" width="14.5703125" style="9" customWidth="1"/>
    <col min="4616" max="4616" width="16.42578125" style="9" customWidth="1"/>
    <col min="4617" max="4617" width="21.140625" style="9" customWidth="1"/>
    <col min="4618" max="4618" width="17.7109375" style="9" customWidth="1"/>
    <col min="4619" max="4619" width="13.7109375" style="9" customWidth="1"/>
    <col min="4620" max="4620" width="18.28515625" style="9" customWidth="1"/>
    <col min="4621" max="4621" width="22.7109375" style="9" customWidth="1"/>
    <col min="4622" max="4865" width="9.140625" style="9"/>
    <col min="4866" max="4866" width="22.85546875" style="9" customWidth="1"/>
    <col min="4867" max="4867" width="25.7109375" style="9" customWidth="1"/>
    <col min="4868" max="4868" width="16.5703125" style="9" customWidth="1"/>
    <col min="4869" max="4869" width="15.85546875" style="9" customWidth="1"/>
    <col min="4870" max="4870" width="18.140625" style="9" customWidth="1"/>
    <col min="4871" max="4871" width="14.5703125" style="9" customWidth="1"/>
    <col min="4872" max="4872" width="16.42578125" style="9" customWidth="1"/>
    <col min="4873" max="4873" width="21.140625" style="9" customWidth="1"/>
    <col min="4874" max="4874" width="17.7109375" style="9" customWidth="1"/>
    <col min="4875" max="4875" width="13.7109375" style="9" customWidth="1"/>
    <col min="4876" max="4876" width="18.28515625" style="9" customWidth="1"/>
    <col min="4877" max="4877" width="22.7109375" style="9" customWidth="1"/>
    <col min="4878" max="5121" width="9.140625" style="9"/>
    <col min="5122" max="5122" width="22.85546875" style="9" customWidth="1"/>
    <col min="5123" max="5123" width="25.7109375" style="9" customWidth="1"/>
    <col min="5124" max="5124" width="16.5703125" style="9" customWidth="1"/>
    <col min="5125" max="5125" width="15.85546875" style="9" customWidth="1"/>
    <col min="5126" max="5126" width="18.140625" style="9" customWidth="1"/>
    <col min="5127" max="5127" width="14.5703125" style="9" customWidth="1"/>
    <col min="5128" max="5128" width="16.42578125" style="9" customWidth="1"/>
    <col min="5129" max="5129" width="21.140625" style="9" customWidth="1"/>
    <col min="5130" max="5130" width="17.7109375" style="9" customWidth="1"/>
    <col min="5131" max="5131" width="13.7109375" style="9" customWidth="1"/>
    <col min="5132" max="5132" width="18.28515625" style="9" customWidth="1"/>
    <col min="5133" max="5133" width="22.7109375" style="9" customWidth="1"/>
    <col min="5134" max="5377" width="9.140625" style="9"/>
    <col min="5378" max="5378" width="22.85546875" style="9" customWidth="1"/>
    <col min="5379" max="5379" width="25.7109375" style="9" customWidth="1"/>
    <col min="5380" max="5380" width="16.5703125" style="9" customWidth="1"/>
    <col min="5381" max="5381" width="15.85546875" style="9" customWidth="1"/>
    <col min="5382" max="5382" width="18.140625" style="9" customWidth="1"/>
    <col min="5383" max="5383" width="14.5703125" style="9" customWidth="1"/>
    <col min="5384" max="5384" width="16.42578125" style="9" customWidth="1"/>
    <col min="5385" max="5385" width="21.140625" style="9" customWidth="1"/>
    <col min="5386" max="5386" width="17.7109375" style="9" customWidth="1"/>
    <col min="5387" max="5387" width="13.7109375" style="9" customWidth="1"/>
    <col min="5388" max="5388" width="18.28515625" style="9" customWidth="1"/>
    <col min="5389" max="5389" width="22.7109375" style="9" customWidth="1"/>
    <col min="5390" max="5633" width="9.140625" style="9"/>
    <col min="5634" max="5634" width="22.85546875" style="9" customWidth="1"/>
    <col min="5635" max="5635" width="25.7109375" style="9" customWidth="1"/>
    <col min="5636" max="5636" width="16.5703125" style="9" customWidth="1"/>
    <col min="5637" max="5637" width="15.85546875" style="9" customWidth="1"/>
    <col min="5638" max="5638" width="18.140625" style="9" customWidth="1"/>
    <col min="5639" max="5639" width="14.5703125" style="9" customWidth="1"/>
    <col min="5640" max="5640" width="16.42578125" style="9" customWidth="1"/>
    <col min="5641" max="5641" width="21.140625" style="9" customWidth="1"/>
    <col min="5642" max="5642" width="17.7109375" style="9" customWidth="1"/>
    <col min="5643" max="5643" width="13.7109375" style="9" customWidth="1"/>
    <col min="5644" max="5644" width="18.28515625" style="9" customWidth="1"/>
    <col min="5645" max="5645" width="22.7109375" style="9" customWidth="1"/>
    <col min="5646" max="5889" width="9.140625" style="9"/>
    <col min="5890" max="5890" width="22.85546875" style="9" customWidth="1"/>
    <col min="5891" max="5891" width="25.7109375" style="9" customWidth="1"/>
    <col min="5892" max="5892" width="16.5703125" style="9" customWidth="1"/>
    <col min="5893" max="5893" width="15.85546875" style="9" customWidth="1"/>
    <col min="5894" max="5894" width="18.140625" style="9" customWidth="1"/>
    <col min="5895" max="5895" width="14.5703125" style="9" customWidth="1"/>
    <col min="5896" max="5896" width="16.42578125" style="9" customWidth="1"/>
    <col min="5897" max="5897" width="21.140625" style="9" customWidth="1"/>
    <col min="5898" max="5898" width="17.7109375" style="9" customWidth="1"/>
    <col min="5899" max="5899" width="13.7109375" style="9" customWidth="1"/>
    <col min="5900" max="5900" width="18.28515625" style="9" customWidth="1"/>
    <col min="5901" max="5901" width="22.7109375" style="9" customWidth="1"/>
    <col min="5902" max="6145" width="9.140625" style="9"/>
    <col min="6146" max="6146" width="22.85546875" style="9" customWidth="1"/>
    <col min="6147" max="6147" width="25.7109375" style="9" customWidth="1"/>
    <col min="6148" max="6148" width="16.5703125" style="9" customWidth="1"/>
    <col min="6149" max="6149" width="15.85546875" style="9" customWidth="1"/>
    <col min="6150" max="6150" width="18.140625" style="9" customWidth="1"/>
    <col min="6151" max="6151" width="14.5703125" style="9" customWidth="1"/>
    <col min="6152" max="6152" width="16.42578125" style="9" customWidth="1"/>
    <col min="6153" max="6153" width="21.140625" style="9" customWidth="1"/>
    <col min="6154" max="6154" width="17.7109375" style="9" customWidth="1"/>
    <col min="6155" max="6155" width="13.7109375" style="9" customWidth="1"/>
    <col min="6156" max="6156" width="18.28515625" style="9" customWidth="1"/>
    <col min="6157" max="6157" width="22.7109375" style="9" customWidth="1"/>
    <col min="6158" max="6401" width="9.140625" style="9"/>
    <col min="6402" max="6402" width="22.85546875" style="9" customWidth="1"/>
    <col min="6403" max="6403" width="25.7109375" style="9" customWidth="1"/>
    <col min="6404" max="6404" width="16.5703125" style="9" customWidth="1"/>
    <col min="6405" max="6405" width="15.85546875" style="9" customWidth="1"/>
    <col min="6406" max="6406" width="18.140625" style="9" customWidth="1"/>
    <col min="6407" max="6407" width="14.5703125" style="9" customWidth="1"/>
    <col min="6408" max="6408" width="16.42578125" style="9" customWidth="1"/>
    <col min="6409" max="6409" width="21.140625" style="9" customWidth="1"/>
    <col min="6410" max="6410" width="17.7109375" style="9" customWidth="1"/>
    <col min="6411" max="6411" width="13.7109375" style="9" customWidth="1"/>
    <col min="6412" max="6412" width="18.28515625" style="9" customWidth="1"/>
    <col min="6413" max="6413" width="22.7109375" style="9" customWidth="1"/>
    <col min="6414" max="6657" width="9.140625" style="9"/>
    <col min="6658" max="6658" width="22.85546875" style="9" customWidth="1"/>
    <col min="6659" max="6659" width="25.7109375" style="9" customWidth="1"/>
    <col min="6660" max="6660" width="16.5703125" style="9" customWidth="1"/>
    <col min="6661" max="6661" width="15.85546875" style="9" customWidth="1"/>
    <col min="6662" max="6662" width="18.140625" style="9" customWidth="1"/>
    <col min="6663" max="6663" width="14.5703125" style="9" customWidth="1"/>
    <col min="6664" max="6664" width="16.42578125" style="9" customWidth="1"/>
    <col min="6665" max="6665" width="21.140625" style="9" customWidth="1"/>
    <col min="6666" max="6666" width="17.7109375" style="9" customWidth="1"/>
    <col min="6667" max="6667" width="13.7109375" style="9" customWidth="1"/>
    <col min="6668" max="6668" width="18.28515625" style="9" customWidth="1"/>
    <col min="6669" max="6669" width="22.7109375" style="9" customWidth="1"/>
    <col min="6670" max="6913" width="9.140625" style="9"/>
    <col min="6914" max="6914" width="22.85546875" style="9" customWidth="1"/>
    <col min="6915" max="6915" width="25.7109375" style="9" customWidth="1"/>
    <col min="6916" max="6916" width="16.5703125" style="9" customWidth="1"/>
    <col min="6917" max="6917" width="15.85546875" style="9" customWidth="1"/>
    <col min="6918" max="6918" width="18.140625" style="9" customWidth="1"/>
    <col min="6919" max="6919" width="14.5703125" style="9" customWidth="1"/>
    <col min="6920" max="6920" width="16.42578125" style="9" customWidth="1"/>
    <col min="6921" max="6921" width="21.140625" style="9" customWidth="1"/>
    <col min="6922" max="6922" width="17.7109375" style="9" customWidth="1"/>
    <col min="6923" max="6923" width="13.7109375" style="9" customWidth="1"/>
    <col min="6924" max="6924" width="18.28515625" style="9" customWidth="1"/>
    <col min="6925" max="6925" width="22.7109375" style="9" customWidth="1"/>
    <col min="6926" max="7169" width="9.140625" style="9"/>
    <col min="7170" max="7170" width="22.85546875" style="9" customWidth="1"/>
    <col min="7171" max="7171" width="25.7109375" style="9" customWidth="1"/>
    <col min="7172" max="7172" width="16.5703125" style="9" customWidth="1"/>
    <col min="7173" max="7173" width="15.85546875" style="9" customWidth="1"/>
    <col min="7174" max="7174" width="18.140625" style="9" customWidth="1"/>
    <col min="7175" max="7175" width="14.5703125" style="9" customWidth="1"/>
    <col min="7176" max="7176" width="16.42578125" style="9" customWidth="1"/>
    <col min="7177" max="7177" width="21.140625" style="9" customWidth="1"/>
    <col min="7178" max="7178" width="17.7109375" style="9" customWidth="1"/>
    <col min="7179" max="7179" width="13.7109375" style="9" customWidth="1"/>
    <col min="7180" max="7180" width="18.28515625" style="9" customWidth="1"/>
    <col min="7181" max="7181" width="22.7109375" style="9" customWidth="1"/>
    <col min="7182" max="7425" width="9.140625" style="9"/>
    <col min="7426" max="7426" width="22.85546875" style="9" customWidth="1"/>
    <col min="7427" max="7427" width="25.7109375" style="9" customWidth="1"/>
    <col min="7428" max="7428" width="16.5703125" style="9" customWidth="1"/>
    <col min="7429" max="7429" width="15.85546875" style="9" customWidth="1"/>
    <col min="7430" max="7430" width="18.140625" style="9" customWidth="1"/>
    <col min="7431" max="7431" width="14.5703125" style="9" customWidth="1"/>
    <col min="7432" max="7432" width="16.42578125" style="9" customWidth="1"/>
    <col min="7433" max="7433" width="21.140625" style="9" customWidth="1"/>
    <col min="7434" max="7434" width="17.7109375" style="9" customWidth="1"/>
    <col min="7435" max="7435" width="13.7109375" style="9" customWidth="1"/>
    <col min="7436" max="7436" width="18.28515625" style="9" customWidth="1"/>
    <col min="7437" max="7437" width="22.7109375" style="9" customWidth="1"/>
    <col min="7438" max="7681" width="9.140625" style="9"/>
    <col min="7682" max="7682" width="22.85546875" style="9" customWidth="1"/>
    <col min="7683" max="7683" width="25.7109375" style="9" customWidth="1"/>
    <col min="7684" max="7684" width="16.5703125" style="9" customWidth="1"/>
    <col min="7685" max="7685" width="15.85546875" style="9" customWidth="1"/>
    <col min="7686" max="7686" width="18.140625" style="9" customWidth="1"/>
    <col min="7687" max="7687" width="14.5703125" style="9" customWidth="1"/>
    <col min="7688" max="7688" width="16.42578125" style="9" customWidth="1"/>
    <col min="7689" max="7689" width="21.140625" style="9" customWidth="1"/>
    <col min="7690" max="7690" width="17.7109375" style="9" customWidth="1"/>
    <col min="7691" max="7691" width="13.7109375" style="9" customWidth="1"/>
    <col min="7692" max="7692" width="18.28515625" style="9" customWidth="1"/>
    <col min="7693" max="7693" width="22.7109375" style="9" customWidth="1"/>
    <col min="7694" max="7937" width="9.140625" style="9"/>
    <col min="7938" max="7938" width="22.85546875" style="9" customWidth="1"/>
    <col min="7939" max="7939" width="25.7109375" style="9" customWidth="1"/>
    <col min="7940" max="7940" width="16.5703125" style="9" customWidth="1"/>
    <col min="7941" max="7941" width="15.85546875" style="9" customWidth="1"/>
    <col min="7942" max="7942" width="18.140625" style="9" customWidth="1"/>
    <col min="7943" max="7943" width="14.5703125" style="9" customWidth="1"/>
    <col min="7944" max="7944" width="16.42578125" style="9" customWidth="1"/>
    <col min="7945" max="7945" width="21.140625" style="9" customWidth="1"/>
    <col min="7946" max="7946" width="17.7109375" style="9" customWidth="1"/>
    <col min="7947" max="7947" width="13.7109375" style="9" customWidth="1"/>
    <col min="7948" max="7948" width="18.28515625" style="9" customWidth="1"/>
    <col min="7949" max="7949" width="22.7109375" style="9" customWidth="1"/>
    <col min="7950" max="8193" width="9.140625" style="9"/>
    <col min="8194" max="8194" width="22.85546875" style="9" customWidth="1"/>
    <col min="8195" max="8195" width="25.7109375" style="9" customWidth="1"/>
    <col min="8196" max="8196" width="16.5703125" style="9" customWidth="1"/>
    <col min="8197" max="8197" width="15.85546875" style="9" customWidth="1"/>
    <col min="8198" max="8198" width="18.140625" style="9" customWidth="1"/>
    <col min="8199" max="8199" width="14.5703125" style="9" customWidth="1"/>
    <col min="8200" max="8200" width="16.42578125" style="9" customWidth="1"/>
    <col min="8201" max="8201" width="21.140625" style="9" customWidth="1"/>
    <col min="8202" max="8202" width="17.7109375" style="9" customWidth="1"/>
    <col min="8203" max="8203" width="13.7109375" style="9" customWidth="1"/>
    <col min="8204" max="8204" width="18.28515625" style="9" customWidth="1"/>
    <col min="8205" max="8205" width="22.7109375" style="9" customWidth="1"/>
    <col min="8206" max="8449" width="9.140625" style="9"/>
    <col min="8450" max="8450" width="22.85546875" style="9" customWidth="1"/>
    <col min="8451" max="8451" width="25.7109375" style="9" customWidth="1"/>
    <col min="8452" max="8452" width="16.5703125" style="9" customWidth="1"/>
    <col min="8453" max="8453" width="15.85546875" style="9" customWidth="1"/>
    <col min="8454" max="8454" width="18.140625" style="9" customWidth="1"/>
    <col min="8455" max="8455" width="14.5703125" style="9" customWidth="1"/>
    <col min="8456" max="8456" width="16.42578125" style="9" customWidth="1"/>
    <col min="8457" max="8457" width="21.140625" style="9" customWidth="1"/>
    <col min="8458" max="8458" width="17.7109375" style="9" customWidth="1"/>
    <col min="8459" max="8459" width="13.7109375" style="9" customWidth="1"/>
    <col min="8460" max="8460" width="18.28515625" style="9" customWidth="1"/>
    <col min="8461" max="8461" width="22.7109375" style="9" customWidth="1"/>
    <col min="8462" max="8705" width="9.140625" style="9"/>
    <col min="8706" max="8706" width="22.85546875" style="9" customWidth="1"/>
    <col min="8707" max="8707" width="25.7109375" style="9" customWidth="1"/>
    <col min="8708" max="8708" width="16.5703125" style="9" customWidth="1"/>
    <col min="8709" max="8709" width="15.85546875" style="9" customWidth="1"/>
    <col min="8710" max="8710" width="18.140625" style="9" customWidth="1"/>
    <col min="8711" max="8711" width="14.5703125" style="9" customWidth="1"/>
    <col min="8712" max="8712" width="16.42578125" style="9" customWidth="1"/>
    <col min="8713" max="8713" width="21.140625" style="9" customWidth="1"/>
    <col min="8714" max="8714" width="17.7109375" style="9" customWidth="1"/>
    <col min="8715" max="8715" width="13.7109375" style="9" customWidth="1"/>
    <col min="8716" max="8716" width="18.28515625" style="9" customWidth="1"/>
    <col min="8717" max="8717" width="22.7109375" style="9" customWidth="1"/>
    <col min="8718" max="8961" width="9.140625" style="9"/>
    <col min="8962" max="8962" width="22.85546875" style="9" customWidth="1"/>
    <col min="8963" max="8963" width="25.7109375" style="9" customWidth="1"/>
    <col min="8964" max="8964" width="16.5703125" style="9" customWidth="1"/>
    <col min="8965" max="8965" width="15.85546875" style="9" customWidth="1"/>
    <col min="8966" max="8966" width="18.140625" style="9" customWidth="1"/>
    <col min="8967" max="8967" width="14.5703125" style="9" customWidth="1"/>
    <col min="8968" max="8968" width="16.42578125" style="9" customWidth="1"/>
    <col min="8969" max="8969" width="21.140625" style="9" customWidth="1"/>
    <col min="8970" max="8970" width="17.7109375" style="9" customWidth="1"/>
    <col min="8971" max="8971" width="13.7109375" style="9" customWidth="1"/>
    <col min="8972" max="8972" width="18.28515625" style="9" customWidth="1"/>
    <col min="8973" max="8973" width="22.7109375" style="9" customWidth="1"/>
    <col min="8974" max="9217" width="9.140625" style="9"/>
    <col min="9218" max="9218" width="22.85546875" style="9" customWidth="1"/>
    <col min="9219" max="9219" width="25.7109375" style="9" customWidth="1"/>
    <col min="9220" max="9220" width="16.5703125" style="9" customWidth="1"/>
    <col min="9221" max="9221" width="15.85546875" style="9" customWidth="1"/>
    <col min="9222" max="9222" width="18.140625" style="9" customWidth="1"/>
    <col min="9223" max="9223" width="14.5703125" style="9" customWidth="1"/>
    <col min="9224" max="9224" width="16.42578125" style="9" customWidth="1"/>
    <col min="9225" max="9225" width="21.140625" style="9" customWidth="1"/>
    <col min="9226" max="9226" width="17.7109375" style="9" customWidth="1"/>
    <col min="9227" max="9227" width="13.7109375" style="9" customWidth="1"/>
    <col min="9228" max="9228" width="18.28515625" style="9" customWidth="1"/>
    <col min="9229" max="9229" width="22.7109375" style="9" customWidth="1"/>
    <col min="9230" max="9473" width="9.140625" style="9"/>
    <col min="9474" max="9474" width="22.85546875" style="9" customWidth="1"/>
    <col min="9475" max="9475" width="25.7109375" style="9" customWidth="1"/>
    <col min="9476" max="9476" width="16.5703125" style="9" customWidth="1"/>
    <col min="9477" max="9477" width="15.85546875" style="9" customWidth="1"/>
    <col min="9478" max="9478" width="18.140625" style="9" customWidth="1"/>
    <col min="9479" max="9479" width="14.5703125" style="9" customWidth="1"/>
    <col min="9480" max="9480" width="16.42578125" style="9" customWidth="1"/>
    <col min="9481" max="9481" width="21.140625" style="9" customWidth="1"/>
    <col min="9482" max="9482" width="17.7109375" style="9" customWidth="1"/>
    <col min="9483" max="9483" width="13.7109375" style="9" customWidth="1"/>
    <col min="9484" max="9484" width="18.28515625" style="9" customWidth="1"/>
    <col min="9485" max="9485" width="22.7109375" style="9" customWidth="1"/>
    <col min="9486" max="9729" width="9.140625" style="9"/>
    <col min="9730" max="9730" width="22.85546875" style="9" customWidth="1"/>
    <col min="9731" max="9731" width="25.7109375" style="9" customWidth="1"/>
    <col min="9732" max="9732" width="16.5703125" style="9" customWidth="1"/>
    <col min="9733" max="9733" width="15.85546875" style="9" customWidth="1"/>
    <col min="9734" max="9734" width="18.140625" style="9" customWidth="1"/>
    <col min="9735" max="9735" width="14.5703125" style="9" customWidth="1"/>
    <col min="9736" max="9736" width="16.42578125" style="9" customWidth="1"/>
    <col min="9737" max="9737" width="21.140625" style="9" customWidth="1"/>
    <col min="9738" max="9738" width="17.7109375" style="9" customWidth="1"/>
    <col min="9739" max="9739" width="13.7109375" style="9" customWidth="1"/>
    <col min="9740" max="9740" width="18.28515625" style="9" customWidth="1"/>
    <col min="9741" max="9741" width="22.7109375" style="9" customWidth="1"/>
    <col min="9742" max="9985" width="9.140625" style="9"/>
    <col min="9986" max="9986" width="22.85546875" style="9" customWidth="1"/>
    <col min="9987" max="9987" width="25.7109375" style="9" customWidth="1"/>
    <col min="9988" max="9988" width="16.5703125" style="9" customWidth="1"/>
    <col min="9989" max="9989" width="15.85546875" style="9" customWidth="1"/>
    <col min="9990" max="9990" width="18.140625" style="9" customWidth="1"/>
    <col min="9991" max="9991" width="14.5703125" style="9" customWidth="1"/>
    <col min="9992" max="9992" width="16.42578125" style="9" customWidth="1"/>
    <col min="9993" max="9993" width="21.140625" style="9" customWidth="1"/>
    <col min="9994" max="9994" width="17.7109375" style="9" customWidth="1"/>
    <col min="9995" max="9995" width="13.7109375" style="9" customWidth="1"/>
    <col min="9996" max="9996" width="18.28515625" style="9" customWidth="1"/>
    <col min="9997" max="9997" width="22.7109375" style="9" customWidth="1"/>
    <col min="9998" max="10241" width="9.140625" style="9"/>
    <col min="10242" max="10242" width="22.85546875" style="9" customWidth="1"/>
    <col min="10243" max="10243" width="25.7109375" style="9" customWidth="1"/>
    <col min="10244" max="10244" width="16.5703125" style="9" customWidth="1"/>
    <col min="10245" max="10245" width="15.85546875" style="9" customWidth="1"/>
    <col min="10246" max="10246" width="18.140625" style="9" customWidth="1"/>
    <col min="10247" max="10247" width="14.5703125" style="9" customWidth="1"/>
    <col min="10248" max="10248" width="16.42578125" style="9" customWidth="1"/>
    <col min="10249" max="10249" width="21.140625" style="9" customWidth="1"/>
    <col min="10250" max="10250" width="17.7109375" style="9" customWidth="1"/>
    <col min="10251" max="10251" width="13.7109375" style="9" customWidth="1"/>
    <col min="10252" max="10252" width="18.28515625" style="9" customWidth="1"/>
    <col min="10253" max="10253" width="22.7109375" style="9" customWidth="1"/>
    <col min="10254" max="10497" width="9.140625" style="9"/>
    <col min="10498" max="10498" width="22.85546875" style="9" customWidth="1"/>
    <col min="10499" max="10499" width="25.7109375" style="9" customWidth="1"/>
    <col min="10500" max="10500" width="16.5703125" style="9" customWidth="1"/>
    <col min="10501" max="10501" width="15.85546875" style="9" customWidth="1"/>
    <col min="10502" max="10502" width="18.140625" style="9" customWidth="1"/>
    <col min="10503" max="10503" width="14.5703125" style="9" customWidth="1"/>
    <col min="10504" max="10504" width="16.42578125" style="9" customWidth="1"/>
    <col min="10505" max="10505" width="21.140625" style="9" customWidth="1"/>
    <col min="10506" max="10506" width="17.7109375" style="9" customWidth="1"/>
    <col min="10507" max="10507" width="13.7109375" style="9" customWidth="1"/>
    <col min="10508" max="10508" width="18.28515625" style="9" customWidth="1"/>
    <col min="10509" max="10509" width="22.7109375" style="9" customWidth="1"/>
    <col min="10510" max="10753" width="9.140625" style="9"/>
    <col min="10754" max="10754" width="22.85546875" style="9" customWidth="1"/>
    <col min="10755" max="10755" width="25.7109375" style="9" customWidth="1"/>
    <col min="10756" max="10756" width="16.5703125" style="9" customWidth="1"/>
    <col min="10757" max="10757" width="15.85546875" style="9" customWidth="1"/>
    <col min="10758" max="10758" width="18.140625" style="9" customWidth="1"/>
    <col min="10759" max="10759" width="14.5703125" style="9" customWidth="1"/>
    <col min="10760" max="10760" width="16.42578125" style="9" customWidth="1"/>
    <col min="10761" max="10761" width="21.140625" style="9" customWidth="1"/>
    <col min="10762" max="10762" width="17.7109375" style="9" customWidth="1"/>
    <col min="10763" max="10763" width="13.7109375" style="9" customWidth="1"/>
    <col min="10764" max="10764" width="18.28515625" style="9" customWidth="1"/>
    <col min="10765" max="10765" width="22.7109375" style="9" customWidth="1"/>
    <col min="10766" max="11009" width="9.140625" style="9"/>
    <col min="11010" max="11010" width="22.85546875" style="9" customWidth="1"/>
    <col min="11011" max="11011" width="25.7109375" style="9" customWidth="1"/>
    <col min="11012" max="11012" width="16.5703125" style="9" customWidth="1"/>
    <col min="11013" max="11013" width="15.85546875" style="9" customWidth="1"/>
    <col min="11014" max="11014" width="18.140625" style="9" customWidth="1"/>
    <col min="11015" max="11015" width="14.5703125" style="9" customWidth="1"/>
    <col min="11016" max="11016" width="16.42578125" style="9" customWidth="1"/>
    <col min="11017" max="11017" width="21.140625" style="9" customWidth="1"/>
    <col min="11018" max="11018" width="17.7109375" style="9" customWidth="1"/>
    <col min="11019" max="11019" width="13.7109375" style="9" customWidth="1"/>
    <col min="11020" max="11020" width="18.28515625" style="9" customWidth="1"/>
    <col min="11021" max="11021" width="22.7109375" style="9" customWidth="1"/>
    <col min="11022" max="11265" width="9.140625" style="9"/>
    <col min="11266" max="11266" width="22.85546875" style="9" customWidth="1"/>
    <col min="11267" max="11267" width="25.7109375" style="9" customWidth="1"/>
    <col min="11268" max="11268" width="16.5703125" style="9" customWidth="1"/>
    <col min="11269" max="11269" width="15.85546875" style="9" customWidth="1"/>
    <col min="11270" max="11270" width="18.140625" style="9" customWidth="1"/>
    <col min="11271" max="11271" width="14.5703125" style="9" customWidth="1"/>
    <col min="11272" max="11272" width="16.42578125" style="9" customWidth="1"/>
    <col min="11273" max="11273" width="21.140625" style="9" customWidth="1"/>
    <col min="11274" max="11274" width="17.7109375" style="9" customWidth="1"/>
    <col min="11275" max="11275" width="13.7109375" style="9" customWidth="1"/>
    <col min="11276" max="11276" width="18.28515625" style="9" customWidth="1"/>
    <col min="11277" max="11277" width="22.7109375" style="9" customWidth="1"/>
    <col min="11278" max="11521" width="9.140625" style="9"/>
    <col min="11522" max="11522" width="22.85546875" style="9" customWidth="1"/>
    <col min="11523" max="11523" width="25.7109375" style="9" customWidth="1"/>
    <col min="11524" max="11524" width="16.5703125" style="9" customWidth="1"/>
    <col min="11525" max="11525" width="15.85546875" style="9" customWidth="1"/>
    <col min="11526" max="11526" width="18.140625" style="9" customWidth="1"/>
    <col min="11527" max="11527" width="14.5703125" style="9" customWidth="1"/>
    <col min="11528" max="11528" width="16.42578125" style="9" customWidth="1"/>
    <col min="11529" max="11529" width="21.140625" style="9" customWidth="1"/>
    <col min="11530" max="11530" width="17.7109375" style="9" customWidth="1"/>
    <col min="11531" max="11531" width="13.7109375" style="9" customWidth="1"/>
    <col min="11532" max="11532" width="18.28515625" style="9" customWidth="1"/>
    <col min="11533" max="11533" width="22.7109375" style="9" customWidth="1"/>
    <col min="11534" max="11777" width="9.140625" style="9"/>
    <col min="11778" max="11778" width="22.85546875" style="9" customWidth="1"/>
    <col min="11779" max="11779" width="25.7109375" style="9" customWidth="1"/>
    <col min="11780" max="11780" width="16.5703125" style="9" customWidth="1"/>
    <col min="11781" max="11781" width="15.85546875" style="9" customWidth="1"/>
    <col min="11782" max="11782" width="18.140625" style="9" customWidth="1"/>
    <col min="11783" max="11783" width="14.5703125" style="9" customWidth="1"/>
    <col min="11784" max="11784" width="16.42578125" style="9" customWidth="1"/>
    <col min="11785" max="11785" width="21.140625" style="9" customWidth="1"/>
    <col min="11786" max="11786" width="17.7109375" style="9" customWidth="1"/>
    <col min="11787" max="11787" width="13.7109375" style="9" customWidth="1"/>
    <col min="11788" max="11788" width="18.28515625" style="9" customWidth="1"/>
    <col min="11789" max="11789" width="22.7109375" style="9" customWidth="1"/>
    <col min="11790" max="12033" width="9.140625" style="9"/>
    <col min="12034" max="12034" width="22.85546875" style="9" customWidth="1"/>
    <col min="12035" max="12035" width="25.7109375" style="9" customWidth="1"/>
    <col min="12036" max="12036" width="16.5703125" style="9" customWidth="1"/>
    <col min="12037" max="12037" width="15.85546875" style="9" customWidth="1"/>
    <col min="12038" max="12038" width="18.140625" style="9" customWidth="1"/>
    <col min="12039" max="12039" width="14.5703125" style="9" customWidth="1"/>
    <col min="12040" max="12040" width="16.42578125" style="9" customWidth="1"/>
    <col min="12041" max="12041" width="21.140625" style="9" customWidth="1"/>
    <col min="12042" max="12042" width="17.7109375" style="9" customWidth="1"/>
    <col min="12043" max="12043" width="13.7109375" style="9" customWidth="1"/>
    <col min="12044" max="12044" width="18.28515625" style="9" customWidth="1"/>
    <col min="12045" max="12045" width="22.7109375" style="9" customWidth="1"/>
    <col min="12046" max="12289" width="9.140625" style="9"/>
    <col min="12290" max="12290" width="22.85546875" style="9" customWidth="1"/>
    <col min="12291" max="12291" width="25.7109375" style="9" customWidth="1"/>
    <col min="12292" max="12292" width="16.5703125" style="9" customWidth="1"/>
    <col min="12293" max="12293" width="15.85546875" style="9" customWidth="1"/>
    <col min="12294" max="12294" width="18.140625" style="9" customWidth="1"/>
    <col min="12295" max="12295" width="14.5703125" style="9" customWidth="1"/>
    <col min="12296" max="12296" width="16.42578125" style="9" customWidth="1"/>
    <col min="12297" max="12297" width="21.140625" style="9" customWidth="1"/>
    <col min="12298" max="12298" width="17.7109375" style="9" customWidth="1"/>
    <col min="12299" max="12299" width="13.7109375" style="9" customWidth="1"/>
    <col min="12300" max="12300" width="18.28515625" style="9" customWidth="1"/>
    <col min="12301" max="12301" width="22.7109375" style="9" customWidth="1"/>
    <col min="12302" max="12545" width="9.140625" style="9"/>
    <col min="12546" max="12546" width="22.85546875" style="9" customWidth="1"/>
    <col min="12547" max="12547" width="25.7109375" style="9" customWidth="1"/>
    <col min="12548" max="12548" width="16.5703125" style="9" customWidth="1"/>
    <col min="12549" max="12549" width="15.85546875" style="9" customWidth="1"/>
    <col min="12550" max="12550" width="18.140625" style="9" customWidth="1"/>
    <col min="12551" max="12551" width="14.5703125" style="9" customWidth="1"/>
    <col min="12552" max="12552" width="16.42578125" style="9" customWidth="1"/>
    <col min="12553" max="12553" width="21.140625" style="9" customWidth="1"/>
    <col min="12554" max="12554" width="17.7109375" style="9" customWidth="1"/>
    <col min="12555" max="12555" width="13.7109375" style="9" customWidth="1"/>
    <col min="12556" max="12556" width="18.28515625" style="9" customWidth="1"/>
    <col min="12557" max="12557" width="22.7109375" style="9" customWidth="1"/>
    <col min="12558" max="12801" width="9.140625" style="9"/>
    <col min="12802" max="12802" width="22.85546875" style="9" customWidth="1"/>
    <col min="12803" max="12803" width="25.7109375" style="9" customWidth="1"/>
    <col min="12804" max="12804" width="16.5703125" style="9" customWidth="1"/>
    <col min="12805" max="12805" width="15.85546875" style="9" customWidth="1"/>
    <col min="12806" max="12806" width="18.140625" style="9" customWidth="1"/>
    <col min="12807" max="12807" width="14.5703125" style="9" customWidth="1"/>
    <col min="12808" max="12808" width="16.42578125" style="9" customWidth="1"/>
    <col min="12809" max="12809" width="21.140625" style="9" customWidth="1"/>
    <col min="12810" max="12810" width="17.7109375" style="9" customWidth="1"/>
    <col min="12811" max="12811" width="13.7109375" style="9" customWidth="1"/>
    <col min="12812" max="12812" width="18.28515625" style="9" customWidth="1"/>
    <col min="12813" max="12813" width="22.7109375" style="9" customWidth="1"/>
    <col min="12814" max="13057" width="9.140625" style="9"/>
    <col min="13058" max="13058" width="22.85546875" style="9" customWidth="1"/>
    <col min="13059" max="13059" width="25.7109375" style="9" customWidth="1"/>
    <col min="13060" max="13060" width="16.5703125" style="9" customWidth="1"/>
    <col min="13061" max="13061" width="15.85546875" style="9" customWidth="1"/>
    <col min="13062" max="13062" width="18.140625" style="9" customWidth="1"/>
    <col min="13063" max="13063" width="14.5703125" style="9" customWidth="1"/>
    <col min="13064" max="13064" width="16.42578125" style="9" customWidth="1"/>
    <col min="13065" max="13065" width="21.140625" style="9" customWidth="1"/>
    <col min="13066" max="13066" width="17.7109375" style="9" customWidth="1"/>
    <col min="13067" max="13067" width="13.7109375" style="9" customWidth="1"/>
    <col min="13068" max="13068" width="18.28515625" style="9" customWidth="1"/>
    <col min="13069" max="13069" width="22.7109375" style="9" customWidth="1"/>
    <col min="13070" max="13313" width="9.140625" style="9"/>
    <col min="13314" max="13314" width="22.85546875" style="9" customWidth="1"/>
    <col min="13315" max="13315" width="25.7109375" style="9" customWidth="1"/>
    <col min="13316" max="13316" width="16.5703125" style="9" customWidth="1"/>
    <col min="13317" max="13317" width="15.85546875" style="9" customWidth="1"/>
    <col min="13318" max="13318" width="18.140625" style="9" customWidth="1"/>
    <col min="13319" max="13319" width="14.5703125" style="9" customWidth="1"/>
    <col min="13320" max="13320" width="16.42578125" style="9" customWidth="1"/>
    <col min="13321" max="13321" width="21.140625" style="9" customWidth="1"/>
    <col min="13322" max="13322" width="17.7109375" style="9" customWidth="1"/>
    <col min="13323" max="13323" width="13.7109375" style="9" customWidth="1"/>
    <col min="13324" max="13324" width="18.28515625" style="9" customWidth="1"/>
    <col min="13325" max="13325" width="22.7109375" style="9" customWidth="1"/>
    <col min="13326" max="13569" width="9.140625" style="9"/>
    <col min="13570" max="13570" width="22.85546875" style="9" customWidth="1"/>
    <col min="13571" max="13571" width="25.7109375" style="9" customWidth="1"/>
    <col min="13572" max="13572" width="16.5703125" style="9" customWidth="1"/>
    <col min="13573" max="13573" width="15.85546875" style="9" customWidth="1"/>
    <col min="13574" max="13574" width="18.140625" style="9" customWidth="1"/>
    <col min="13575" max="13575" width="14.5703125" style="9" customWidth="1"/>
    <col min="13576" max="13576" width="16.42578125" style="9" customWidth="1"/>
    <col min="13577" max="13577" width="21.140625" style="9" customWidth="1"/>
    <col min="13578" max="13578" width="17.7109375" style="9" customWidth="1"/>
    <col min="13579" max="13579" width="13.7109375" style="9" customWidth="1"/>
    <col min="13580" max="13580" width="18.28515625" style="9" customWidth="1"/>
    <col min="13581" max="13581" width="22.7109375" style="9" customWidth="1"/>
    <col min="13582" max="13825" width="9.140625" style="9"/>
    <col min="13826" max="13826" width="22.85546875" style="9" customWidth="1"/>
    <col min="13827" max="13827" width="25.7109375" style="9" customWidth="1"/>
    <col min="13828" max="13828" width="16.5703125" style="9" customWidth="1"/>
    <col min="13829" max="13829" width="15.85546875" style="9" customWidth="1"/>
    <col min="13830" max="13830" width="18.140625" style="9" customWidth="1"/>
    <col min="13831" max="13831" width="14.5703125" style="9" customWidth="1"/>
    <col min="13832" max="13832" width="16.42578125" style="9" customWidth="1"/>
    <col min="13833" max="13833" width="21.140625" style="9" customWidth="1"/>
    <col min="13834" max="13834" width="17.7109375" style="9" customWidth="1"/>
    <col min="13835" max="13835" width="13.7109375" style="9" customWidth="1"/>
    <col min="13836" max="13836" width="18.28515625" style="9" customWidth="1"/>
    <col min="13837" max="13837" width="22.7109375" style="9" customWidth="1"/>
    <col min="13838" max="14081" width="9.140625" style="9"/>
    <col min="14082" max="14082" width="22.85546875" style="9" customWidth="1"/>
    <col min="14083" max="14083" width="25.7109375" style="9" customWidth="1"/>
    <col min="14084" max="14084" width="16.5703125" style="9" customWidth="1"/>
    <col min="14085" max="14085" width="15.85546875" style="9" customWidth="1"/>
    <col min="14086" max="14086" width="18.140625" style="9" customWidth="1"/>
    <col min="14087" max="14087" width="14.5703125" style="9" customWidth="1"/>
    <col min="14088" max="14088" width="16.42578125" style="9" customWidth="1"/>
    <col min="14089" max="14089" width="21.140625" style="9" customWidth="1"/>
    <col min="14090" max="14090" width="17.7109375" style="9" customWidth="1"/>
    <col min="14091" max="14091" width="13.7109375" style="9" customWidth="1"/>
    <col min="14092" max="14092" width="18.28515625" style="9" customWidth="1"/>
    <col min="14093" max="14093" width="22.7109375" style="9" customWidth="1"/>
    <col min="14094" max="14337" width="9.140625" style="9"/>
    <col min="14338" max="14338" width="22.85546875" style="9" customWidth="1"/>
    <col min="14339" max="14339" width="25.7109375" style="9" customWidth="1"/>
    <col min="14340" max="14340" width="16.5703125" style="9" customWidth="1"/>
    <col min="14341" max="14341" width="15.85546875" style="9" customWidth="1"/>
    <col min="14342" max="14342" width="18.140625" style="9" customWidth="1"/>
    <col min="14343" max="14343" width="14.5703125" style="9" customWidth="1"/>
    <col min="14344" max="14344" width="16.42578125" style="9" customWidth="1"/>
    <col min="14345" max="14345" width="21.140625" style="9" customWidth="1"/>
    <col min="14346" max="14346" width="17.7109375" style="9" customWidth="1"/>
    <col min="14347" max="14347" width="13.7109375" style="9" customWidth="1"/>
    <col min="14348" max="14348" width="18.28515625" style="9" customWidth="1"/>
    <col min="14349" max="14349" width="22.7109375" style="9" customWidth="1"/>
    <col min="14350" max="14593" width="9.140625" style="9"/>
    <col min="14594" max="14594" width="22.85546875" style="9" customWidth="1"/>
    <col min="14595" max="14595" width="25.7109375" style="9" customWidth="1"/>
    <col min="14596" max="14596" width="16.5703125" style="9" customWidth="1"/>
    <col min="14597" max="14597" width="15.85546875" style="9" customWidth="1"/>
    <col min="14598" max="14598" width="18.140625" style="9" customWidth="1"/>
    <col min="14599" max="14599" width="14.5703125" style="9" customWidth="1"/>
    <col min="14600" max="14600" width="16.42578125" style="9" customWidth="1"/>
    <col min="14601" max="14601" width="21.140625" style="9" customWidth="1"/>
    <col min="14602" max="14602" width="17.7109375" style="9" customWidth="1"/>
    <col min="14603" max="14603" width="13.7109375" style="9" customWidth="1"/>
    <col min="14604" max="14604" width="18.28515625" style="9" customWidth="1"/>
    <col min="14605" max="14605" width="22.7109375" style="9" customWidth="1"/>
    <col min="14606" max="14849" width="9.140625" style="9"/>
    <col min="14850" max="14850" width="22.85546875" style="9" customWidth="1"/>
    <col min="14851" max="14851" width="25.7109375" style="9" customWidth="1"/>
    <col min="14852" max="14852" width="16.5703125" style="9" customWidth="1"/>
    <col min="14853" max="14853" width="15.85546875" style="9" customWidth="1"/>
    <col min="14854" max="14854" width="18.140625" style="9" customWidth="1"/>
    <col min="14855" max="14855" width="14.5703125" style="9" customWidth="1"/>
    <col min="14856" max="14856" width="16.42578125" style="9" customWidth="1"/>
    <col min="14857" max="14857" width="21.140625" style="9" customWidth="1"/>
    <col min="14858" max="14858" width="17.7109375" style="9" customWidth="1"/>
    <col min="14859" max="14859" width="13.7109375" style="9" customWidth="1"/>
    <col min="14860" max="14860" width="18.28515625" style="9" customWidth="1"/>
    <col min="14861" max="14861" width="22.7109375" style="9" customWidth="1"/>
    <col min="14862" max="15105" width="9.140625" style="9"/>
    <col min="15106" max="15106" width="22.85546875" style="9" customWidth="1"/>
    <col min="15107" max="15107" width="25.7109375" style="9" customWidth="1"/>
    <col min="15108" max="15108" width="16.5703125" style="9" customWidth="1"/>
    <col min="15109" max="15109" width="15.85546875" style="9" customWidth="1"/>
    <col min="15110" max="15110" width="18.140625" style="9" customWidth="1"/>
    <col min="15111" max="15111" width="14.5703125" style="9" customWidth="1"/>
    <col min="15112" max="15112" width="16.42578125" style="9" customWidth="1"/>
    <col min="15113" max="15113" width="21.140625" style="9" customWidth="1"/>
    <col min="15114" max="15114" width="17.7109375" style="9" customWidth="1"/>
    <col min="15115" max="15115" width="13.7109375" style="9" customWidth="1"/>
    <col min="15116" max="15116" width="18.28515625" style="9" customWidth="1"/>
    <col min="15117" max="15117" width="22.7109375" style="9" customWidth="1"/>
    <col min="15118" max="15361" width="9.140625" style="9"/>
    <col min="15362" max="15362" width="22.85546875" style="9" customWidth="1"/>
    <col min="15363" max="15363" width="25.7109375" style="9" customWidth="1"/>
    <col min="15364" max="15364" width="16.5703125" style="9" customWidth="1"/>
    <col min="15365" max="15365" width="15.85546875" style="9" customWidth="1"/>
    <col min="15366" max="15366" width="18.140625" style="9" customWidth="1"/>
    <col min="15367" max="15367" width="14.5703125" style="9" customWidth="1"/>
    <col min="15368" max="15368" width="16.42578125" style="9" customWidth="1"/>
    <col min="15369" max="15369" width="21.140625" style="9" customWidth="1"/>
    <col min="15370" max="15370" width="17.7109375" style="9" customWidth="1"/>
    <col min="15371" max="15371" width="13.7109375" style="9" customWidth="1"/>
    <col min="15372" max="15372" width="18.28515625" style="9" customWidth="1"/>
    <col min="15373" max="15373" width="22.7109375" style="9" customWidth="1"/>
    <col min="15374" max="15617" width="9.140625" style="9"/>
    <col min="15618" max="15618" width="22.85546875" style="9" customWidth="1"/>
    <col min="15619" max="15619" width="25.7109375" style="9" customWidth="1"/>
    <col min="15620" max="15620" width="16.5703125" style="9" customWidth="1"/>
    <col min="15621" max="15621" width="15.85546875" style="9" customWidth="1"/>
    <col min="15622" max="15622" width="18.140625" style="9" customWidth="1"/>
    <col min="15623" max="15623" width="14.5703125" style="9" customWidth="1"/>
    <col min="15624" max="15624" width="16.42578125" style="9" customWidth="1"/>
    <col min="15625" max="15625" width="21.140625" style="9" customWidth="1"/>
    <col min="15626" max="15626" width="17.7109375" style="9" customWidth="1"/>
    <col min="15627" max="15627" width="13.7109375" style="9" customWidth="1"/>
    <col min="15628" max="15628" width="18.28515625" style="9" customWidth="1"/>
    <col min="15629" max="15629" width="22.7109375" style="9" customWidth="1"/>
    <col min="15630" max="15873" width="9.140625" style="9"/>
    <col min="15874" max="15874" width="22.85546875" style="9" customWidth="1"/>
    <col min="15875" max="15875" width="25.7109375" style="9" customWidth="1"/>
    <col min="15876" max="15876" width="16.5703125" style="9" customWidth="1"/>
    <col min="15877" max="15877" width="15.85546875" style="9" customWidth="1"/>
    <col min="15878" max="15878" width="18.140625" style="9" customWidth="1"/>
    <col min="15879" max="15879" width="14.5703125" style="9" customWidth="1"/>
    <col min="15880" max="15880" width="16.42578125" style="9" customWidth="1"/>
    <col min="15881" max="15881" width="21.140625" style="9" customWidth="1"/>
    <col min="15882" max="15882" width="17.7109375" style="9" customWidth="1"/>
    <col min="15883" max="15883" width="13.7109375" style="9" customWidth="1"/>
    <col min="15884" max="15884" width="18.28515625" style="9" customWidth="1"/>
    <col min="15885" max="15885" width="22.7109375" style="9" customWidth="1"/>
    <col min="15886" max="16129" width="9.140625" style="9"/>
    <col min="16130" max="16130" width="22.85546875" style="9" customWidth="1"/>
    <col min="16131" max="16131" width="25.7109375" style="9" customWidth="1"/>
    <col min="16132" max="16132" width="16.5703125" style="9" customWidth="1"/>
    <col min="16133" max="16133" width="15.85546875" style="9" customWidth="1"/>
    <col min="16134" max="16134" width="18.140625" style="9" customWidth="1"/>
    <col min="16135" max="16135" width="14.5703125" style="9" customWidth="1"/>
    <col min="16136" max="16136" width="16.42578125" style="9" customWidth="1"/>
    <col min="16137" max="16137" width="21.140625" style="9" customWidth="1"/>
    <col min="16138" max="16138" width="17.7109375" style="9" customWidth="1"/>
    <col min="16139" max="16139" width="13.7109375" style="9" customWidth="1"/>
    <col min="16140" max="16140" width="18.28515625" style="9" customWidth="1"/>
    <col min="16141" max="16141" width="22.7109375" style="9" customWidth="1"/>
    <col min="16142" max="16384" width="9.140625" style="9"/>
  </cols>
  <sheetData>
    <row r="2" spans="1:11" s="2" customFormat="1" ht="16.5">
      <c r="A2" s="490"/>
      <c r="B2" s="1"/>
      <c r="E2" s="3"/>
      <c r="F2" s="4"/>
      <c r="G2" s="4" t="s">
        <v>0</v>
      </c>
      <c r="H2" s="4"/>
      <c r="I2" s="4"/>
      <c r="J2" s="4"/>
    </row>
    <row r="3" spans="1:11" s="2" customFormat="1" ht="40.5" customHeight="1">
      <c r="A3" s="490"/>
      <c r="C3" s="5"/>
      <c r="D3" s="5"/>
      <c r="E3" s="6"/>
      <c r="F3" s="6"/>
      <c r="G3" s="920" t="s">
        <v>1</v>
      </c>
      <c r="H3" s="921"/>
      <c r="I3" s="921"/>
      <c r="J3" s="921"/>
      <c r="K3" s="921"/>
    </row>
    <row r="4" spans="1:11" s="8" customFormat="1" ht="15">
      <c r="B4" s="5"/>
      <c r="C4" s="7"/>
      <c r="D4" s="7"/>
      <c r="E4" s="922"/>
      <c r="F4" s="922"/>
    </row>
    <row r="5" spans="1:11" ht="15" customHeight="1">
      <c r="B5" s="624" t="s">
        <v>2</v>
      </c>
      <c r="C5" s="624"/>
      <c r="D5" s="624"/>
      <c r="E5" s="624"/>
      <c r="F5" s="624"/>
      <c r="G5" s="624"/>
      <c r="H5" s="624"/>
      <c r="I5" s="624"/>
      <c r="J5" s="624"/>
    </row>
    <row r="6" spans="1:11" ht="14.25" thickBot="1">
      <c r="B6" s="923"/>
      <c r="C6" s="923"/>
      <c r="D6" s="923"/>
      <c r="E6" s="923"/>
      <c r="F6" s="923"/>
      <c r="G6" s="923"/>
      <c r="H6" s="923"/>
      <c r="I6" s="923"/>
      <c r="J6" s="923"/>
    </row>
    <row r="7" spans="1:11" ht="14.25" thickBot="1">
      <c r="B7" s="10"/>
      <c r="C7" s="496" t="s">
        <v>3</v>
      </c>
      <c r="D7" s="497"/>
      <c r="E7" s="497"/>
      <c r="F7" s="497"/>
      <c r="G7" s="497"/>
      <c r="H7" s="498"/>
      <c r="I7" s="11"/>
      <c r="J7" s="11"/>
    </row>
    <row r="8" spans="1:11" ht="13.5" customHeight="1">
      <c r="B8" s="499" t="s">
        <v>427</v>
      </c>
      <c r="C8" s="501" t="s">
        <v>4</v>
      </c>
      <c r="D8" s="503" t="s">
        <v>5</v>
      </c>
      <c r="E8" s="501" t="s">
        <v>6</v>
      </c>
      <c r="F8" s="505" t="s">
        <v>7</v>
      </c>
      <c r="G8" s="916" t="s">
        <v>8</v>
      </c>
      <c r="H8" s="916" t="s">
        <v>9</v>
      </c>
      <c r="I8" s="916" t="s">
        <v>10</v>
      </c>
      <c r="J8" s="918" t="s">
        <v>11</v>
      </c>
    </row>
    <row r="9" spans="1:11" ht="111.75" customHeight="1">
      <c r="B9" s="500"/>
      <c r="C9" s="502"/>
      <c r="D9" s="504"/>
      <c r="E9" s="502"/>
      <c r="F9" s="506"/>
      <c r="G9" s="917"/>
      <c r="H9" s="917"/>
      <c r="I9" s="917"/>
      <c r="J9" s="919"/>
    </row>
    <row r="10" spans="1:11">
      <c r="B10" s="924" t="s">
        <v>12</v>
      </c>
      <c r="C10" s="925"/>
      <c r="D10" s="925"/>
      <c r="E10" s="925"/>
      <c r="F10" s="926"/>
      <c r="G10" s="926"/>
      <c r="H10" s="926"/>
      <c r="I10" s="926"/>
      <c r="J10" s="927"/>
    </row>
    <row r="11" spans="1:11">
      <c r="B11" s="13" t="s">
        <v>13</v>
      </c>
      <c r="C11" s="14">
        <v>132779379.65000001</v>
      </c>
      <c r="D11" s="14">
        <v>2895904.97</v>
      </c>
      <c r="E11" s="14">
        <v>38774426.18</v>
      </c>
      <c r="F11" s="14">
        <v>2652660.25</v>
      </c>
      <c r="G11" s="14">
        <v>150900</v>
      </c>
      <c r="H11" s="14">
        <v>3398474.66</v>
      </c>
      <c r="I11" s="14">
        <v>20878659.25</v>
      </c>
      <c r="J11" s="15">
        <f>C11+E11+F11+G11+H11+I11</f>
        <v>198634499.99000001</v>
      </c>
    </row>
    <row r="12" spans="1:11">
      <c r="B12" s="13" t="s">
        <v>14</v>
      </c>
      <c r="C12" s="14">
        <f t="shared" ref="C12:I12" si="0">SUM(C13:C15)</f>
        <v>2119710.2999999998</v>
      </c>
      <c r="D12" s="14">
        <f t="shared" si="0"/>
        <v>317812.53000000003</v>
      </c>
      <c r="E12" s="14">
        <f t="shared" si="0"/>
        <v>-321020.53999999998</v>
      </c>
      <c r="F12" s="14">
        <f t="shared" si="0"/>
        <v>897522.6100000001</v>
      </c>
      <c r="G12" s="14">
        <f t="shared" si="0"/>
        <v>0</v>
      </c>
      <c r="H12" s="14">
        <f t="shared" si="0"/>
        <v>317075.31999999995</v>
      </c>
      <c r="I12" s="14">
        <f t="shared" si="0"/>
        <v>9103458.3699999992</v>
      </c>
      <c r="J12" s="15">
        <f>C12+E12+F12+H12+I12</f>
        <v>12116746.059999999</v>
      </c>
    </row>
    <row r="13" spans="1:11">
      <c r="B13" s="16" t="s">
        <v>15</v>
      </c>
      <c r="C13" s="17"/>
      <c r="D13" s="17"/>
      <c r="E13" s="17"/>
      <c r="F13" s="17"/>
      <c r="G13" s="17"/>
      <c r="H13" s="18">
        <v>265925.09999999998</v>
      </c>
      <c r="I13" s="18">
        <v>9483861.1199999992</v>
      </c>
      <c r="J13" s="19">
        <f>I13+H13</f>
        <v>9749786.2199999988</v>
      </c>
    </row>
    <row r="14" spans="1:11">
      <c r="B14" s="16" t="s">
        <v>16</v>
      </c>
      <c r="C14" s="18">
        <v>2119710.2999999998</v>
      </c>
      <c r="D14" s="18">
        <v>317812.53000000003</v>
      </c>
      <c r="E14" s="18"/>
      <c r="F14" s="18">
        <v>196099.32</v>
      </c>
      <c r="G14" s="17"/>
      <c r="H14" s="18">
        <v>51150.22</v>
      </c>
      <c r="I14" s="17"/>
      <c r="J14" s="19">
        <f>C14+F14+H14</f>
        <v>2366959.84</v>
      </c>
    </row>
    <row r="15" spans="1:11">
      <c r="B15" s="16" t="s">
        <v>17</v>
      </c>
      <c r="C15" s="18"/>
      <c r="D15" s="17"/>
      <c r="E15" s="18">
        <v>-321020.53999999998</v>
      </c>
      <c r="F15" s="18">
        <v>701423.29</v>
      </c>
      <c r="G15" s="18"/>
      <c r="H15" s="18"/>
      <c r="I15" s="18">
        <v>-380402.75</v>
      </c>
      <c r="J15" s="19">
        <f>SUM(C15:I15)</f>
        <v>0</v>
      </c>
    </row>
    <row r="16" spans="1:11">
      <c r="B16" s="13" t="s">
        <v>18</v>
      </c>
      <c r="C16" s="14">
        <f>SUM(C17:C18)</f>
        <v>1977570.11</v>
      </c>
      <c r="D16" s="14">
        <f t="shared" ref="D16:J16" si="1">SUM(D17:D18)</f>
        <v>1973502.11</v>
      </c>
      <c r="E16" s="14">
        <f t="shared" si="1"/>
        <v>460981.57</v>
      </c>
      <c r="F16" s="14">
        <f t="shared" si="1"/>
        <v>238694.84</v>
      </c>
      <c r="G16" s="14">
        <f t="shared" si="1"/>
        <v>0</v>
      </c>
      <c r="H16" s="14">
        <f t="shared" si="1"/>
        <v>251271.71</v>
      </c>
      <c r="I16" s="14">
        <f t="shared" si="1"/>
        <v>1647982.54</v>
      </c>
      <c r="J16" s="15">
        <f t="shared" si="1"/>
        <v>4576500.7699999996</v>
      </c>
    </row>
    <row r="17" spans="2:10">
      <c r="B17" s="16" t="s">
        <v>19</v>
      </c>
      <c r="C17" s="17"/>
      <c r="D17" s="17"/>
      <c r="E17" s="17"/>
      <c r="F17" s="18">
        <v>234667.82</v>
      </c>
      <c r="G17" s="18"/>
      <c r="H17" s="18">
        <v>109827.68</v>
      </c>
      <c r="I17" s="17">
        <v>1507777.17</v>
      </c>
      <c r="J17" s="19">
        <f>F17+H17+I17</f>
        <v>1852272.67</v>
      </c>
    </row>
    <row r="18" spans="2:10">
      <c r="B18" s="16" t="s">
        <v>16</v>
      </c>
      <c r="C18" s="18">
        <v>1977570.11</v>
      </c>
      <c r="D18" s="17">
        <v>1973502.11</v>
      </c>
      <c r="E18" s="18">
        <v>460981.57</v>
      </c>
      <c r="F18" s="18">
        <v>4027.02</v>
      </c>
      <c r="G18" s="17"/>
      <c r="H18" s="18">
        <v>141444.03</v>
      </c>
      <c r="I18" s="18">
        <v>140205.37</v>
      </c>
      <c r="J18" s="19">
        <f>C18+E18+F18+H18+I18</f>
        <v>2724228.1</v>
      </c>
    </row>
    <row r="19" spans="2:10">
      <c r="B19" s="13" t="s">
        <v>20</v>
      </c>
      <c r="C19" s="14">
        <f t="shared" ref="C19:J19" si="2">C11+C12-C16</f>
        <v>132921519.84000002</v>
      </c>
      <c r="D19" s="14">
        <f t="shared" si="2"/>
        <v>1240215.3899999999</v>
      </c>
      <c r="E19" s="14">
        <f t="shared" si="2"/>
        <v>37992424.07</v>
      </c>
      <c r="F19" s="14">
        <f t="shared" si="2"/>
        <v>3311488.0200000005</v>
      </c>
      <c r="G19" s="14">
        <f t="shared" si="2"/>
        <v>150900</v>
      </c>
      <c r="H19" s="14">
        <f t="shared" si="2"/>
        <v>3464278.27</v>
      </c>
      <c r="I19" s="14">
        <f t="shared" si="2"/>
        <v>28334135.079999998</v>
      </c>
      <c r="J19" s="15">
        <f t="shared" si="2"/>
        <v>206174745.28</v>
      </c>
    </row>
    <row r="20" spans="2:10">
      <c r="B20" s="928" t="s">
        <v>21</v>
      </c>
      <c r="C20" s="929"/>
      <c r="D20" s="929"/>
      <c r="E20" s="929"/>
      <c r="F20" s="929"/>
      <c r="G20" s="929"/>
      <c r="H20" s="929"/>
      <c r="I20" s="929"/>
      <c r="J20" s="930"/>
    </row>
    <row r="21" spans="2:10">
      <c r="B21" s="13" t="s">
        <v>22</v>
      </c>
      <c r="C21" s="14">
        <v>5967.54</v>
      </c>
      <c r="D21" s="14"/>
      <c r="E21" s="14">
        <v>17907656.579999998</v>
      </c>
      <c r="F21" s="14">
        <v>2565700.23</v>
      </c>
      <c r="G21" s="14">
        <v>150900</v>
      </c>
      <c r="H21" s="14">
        <v>3303383.11</v>
      </c>
      <c r="I21" s="14"/>
      <c r="J21" s="15">
        <f>SUM(C21:I21)</f>
        <v>23933607.459999997</v>
      </c>
    </row>
    <row r="22" spans="2:10">
      <c r="B22" s="13" t="s">
        <v>14</v>
      </c>
      <c r="C22" s="14">
        <f>SUM(C23:C25)</f>
        <v>6113.37</v>
      </c>
      <c r="D22" s="14">
        <f t="shared" ref="D22:J22" si="3">SUM(D23:D25)</f>
        <v>0</v>
      </c>
      <c r="E22" s="14">
        <f t="shared" si="3"/>
        <v>1474102.6300000001</v>
      </c>
      <c r="F22" s="14">
        <f t="shared" si="3"/>
        <v>300271.53999999998</v>
      </c>
      <c r="G22" s="14">
        <f t="shared" si="3"/>
        <v>0</v>
      </c>
      <c r="H22" s="14">
        <f t="shared" si="3"/>
        <v>351701.16000000003</v>
      </c>
      <c r="I22" s="14">
        <f t="shared" si="3"/>
        <v>0</v>
      </c>
      <c r="J22" s="15">
        <f t="shared" si="3"/>
        <v>2132188.7000000002</v>
      </c>
    </row>
    <row r="23" spans="2:10">
      <c r="B23" s="16" t="s">
        <v>23</v>
      </c>
      <c r="C23" s="18">
        <v>6113.37</v>
      </c>
      <c r="D23" s="18"/>
      <c r="E23" s="18">
        <v>1482976.04</v>
      </c>
      <c r="F23" s="18">
        <v>82447.509999999995</v>
      </c>
      <c r="G23" s="18"/>
      <c r="H23" s="18">
        <v>34625.839999999997</v>
      </c>
      <c r="I23" s="17"/>
      <c r="J23" s="19">
        <f t="shared" ref="J23:J25" si="4">SUM(C23:I23)</f>
        <v>1606162.7600000002</v>
      </c>
    </row>
    <row r="24" spans="2:10">
      <c r="B24" s="16" t="s">
        <v>16</v>
      </c>
      <c r="C24" s="17"/>
      <c r="D24" s="17"/>
      <c r="E24" s="18">
        <v>-8873.41</v>
      </c>
      <c r="F24" s="18">
        <v>217824.03</v>
      </c>
      <c r="G24" s="17"/>
      <c r="H24" s="18">
        <v>317075.32</v>
      </c>
      <c r="I24" s="17"/>
      <c r="J24" s="19">
        <f t="shared" si="4"/>
        <v>526025.93999999994</v>
      </c>
    </row>
    <row r="25" spans="2:10">
      <c r="B25" s="16" t="s">
        <v>17</v>
      </c>
      <c r="C25" s="17"/>
      <c r="D25" s="17"/>
      <c r="E25" s="17"/>
      <c r="F25" s="17"/>
      <c r="G25" s="17"/>
      <c r="H25" s="17"/>
      <c r="I25" s="17"/>
      <c r="J25" s="19">
        <f t="shared" si="4"/>
        <v>0</v>
      </c>
    </row>
    <row r="26" spans="2:10">
      <c r="B26" s="13" t="s">
        <v>18</v>
      </c>
      <c r="C26" s="14">
        <f>SUM(C27:C28)</f>
        <v>0</v>
      </c>
      <c r="D26" s="14">
        <f t="shared" ref="D26:J26" si="5">SUM(D27:D28)</f>
        <v>0</v>
      </c>
      <c r="E26" s="14">
        <f t="shared" si="5"/>
        <v>49939.68</v>
      </c>
      <c r="F26" s="14">
        <f t="shared" si="5"/>
        <v>238694.84</v>
      </c>
      <c r="G26" s="14">
        <f t="shared" si="5"/>
        <v>0</v>
      </c>
      <c r="H26" s="14">
        <f t="shared" si="5"/>
        <v>234823.83</v>
      </c>
      <c r="I26" s="14">
        <f t="shared" si="5"/>
        <v>0</v>
      </c>
      <c r="J26" s="15">
        <f t="shared" si="5"/>
        <v>523458.35</v>
      </c>
    </row>
    <row r="27" spans="2:10">
      <c r="B27" s="16" t="s">
        <v>19</v>
      </c>
      <c r="C27" s="17"/>
      <c r="D27" s="17"/>
      <c r="E27" s="17">
        <v>49939.68</v>
      </c>
      <c r="F27" s="18">
        <v>234667.82</v>
      </c>
      <c r="G27" s="18"/>
      <c r="H27" s="18">
        <v>109827.68</v>
      </c>
      <c r="I27" s="17"/>
      <c r="J27" s="19">
        <f t="shared" ref="J27:J28" si="6">SUM(C27:I27)</f>
        <v>394435.18</v>
      </c>
    </row>
    <row r="28" spans="2:10">
      <c r="B28" s="16" t="s">
        <v>16</v>
      </c>
      <c r="C28" s="17"/>
      <c r="D28" s="17"/>
      <c r="E28" s="18"/>
      <c r="F28" s="18">
        <v>4027.02</v>
      </c>
      <c r="G28" s="17"/>
      <c r="H28" s="18">
        <v>124996.15</v>
      </c>
      <c r="I28" s="18"/>
      <c r="J28" s="19">
        <f t="shared" si="6"/>
        <v>129023.17</v>
      </c>
    </row>
    <row r="29" spans="2:10">
      <c r="B29" s="13" t="s">
        <v>20</v>
      </c>
      <c r="C29" s="14">
        <f>C21+C22-C26</f>
        <v>12080.91</v>
      </c>
      <c r="D29" s="14">
        <f t="shared" ref="D29:J29" si="7">D21+D22-D26</f>
        <v>0</v>
      </c>
      <c r="E29" s="14">
        <f t="shared" si="7"/>
        <v>19331819.529999997</v>
      </c>
      <c r="F29" s="14">
        <f t="shared" si="7"/>
        <v>2627276.9300000002</v>
      </c>
      <c r="G29" s="14">
        <f t="shared" si="7"/>
        <v>150900</v>
      </c>
      <c r="H29" s="14">
        <f t="shared" si="7"/>
        <v>3420260.44</v>
      </c>
      <c r="I29" s="14">
        <f t="shared" si="7"/>
        <v>0</v>
      </c>
      <c r="J29" s="15">
        <f t="shared" si="7"/>
        <v>25542337.809999995</v>
      </c>
    </row>
    <row r="30" spans="2:10">
      <c r="B30" s="924" t="s">
        <v>24</v>
      </c>
      <c r="C30" s="926"/>
      <c r="D30" s="926"/>
      <c r="E30" s="926"/>
      <c r="F30" s="926"/>
      <c r="G30" s="926"/>
      <c r="H30" s="926"/>
      <c r="I30" s="926"/>
      <c r="J30" s="927"/>
    </row>
    <row r="31" spans="2:10">
      <c r="B31" s="20" t="s">
        <v>22</v>
      </c>
      <c r="C31" s="21">
        <v>1649236.76</v>
      </c>
      <c r="D31" s="21">
        <v>1649236.76</v>
      </c>
      <c r="E31" s="21"/>
      <c r="F31" s="21"/>
      <c r="G31" s="21"/>
      <c r="H31" s="21"/>
      <c r="I31" s="21">
        <v>1435687.52</v>
      </c>
      <c r="J31" s="22">
        <f>C31+I31</f>
        <v>3084924.2800000003</v>
      </c>
    </row>
    <row r="32" spans="2:10">
      <c r="B32" s="23" t="s">
        <v>25</v>
      </c>
      <c r="C32" s="24">
        <v>73051.44</v>
      </c>
      <c r="D32" s="24">
        <f>C32</f>
        <v>73051.44</v>
      </c>
      <c r="E32" s="24"/>
      <c r="F32" s="24"/>
      <c r="G32" s="24"/>
      <c r="H32" s="24"/>
      <c r="I32" s="25"/>
      <c r="J32" s="26">
        <f>C32</f>
        <v>73051.44</v>
      </c>
    </row>
    <row r="33" spans="2:10">
      <c r="B33" s="23" t="s">
        <v>26</v>
      </c>
      <c r="C33" s="27">
        <v>1649236.76</v>
      </c>
      <c r="D33" s="27">
        <v>1649236.76</v>
      </c>
      <c r="E33" s="27"/>
      <c r="F33" s="27"/>
      <c r="G33" s="27"/>
      <c r="H33" s="27"/>
      <c r="I33" s="28">
        <v>1420471.01</v>
      </c>
      <c r="J33" s="26">
        <f>C33+I33</f>
        <v>3069707.77</v>
      </c>
    </row>
    <row r="34" spans="2:10">
      <c r="B34" s="29" t="s">
        <v>20</v>
      </c>
      <c r="C34" s="30">
        <f>C31+C32-C33</f>
        <v>73051.439999999944</v>
      </c>
      <c r="D34" s="30">
        <f t="shared" ref="D34:I34" si="8">D31+D32-D33</f>
        <v>73051.439999999944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15216.510000000009</v>
      </c>
      <c r="J34" s="31">
        <f>C34+I34</f>
        <v>88267.949999999953</v>
      </c>
    </row>
    <row r="35" spans="2:10">
      <c r="B35" s="924" t="s">
        <v>27</v>
      </c>
      <c r="C35" s="925"/>
      <c r="D35" s="925"/>
      <c r="E35" s="925"/>
      <c r="F35" s="925"/>
      <c r="G35" s="925"/>
      <c r="H35" s="925"/>
      <c r="I35" s="925"/>
      <c r="J35" s="927"/>
    </row>
    <row r="36" spans="2:10">
      <c r="B36" s="32" t="s">
        <v>22</v>
      </c>
      <c r="C36" s="33">
        <f t="shared" ref="C36:H36" si="9">C11-C21-C31</f>
        <v>131124175.34999999</v>
      </c>
      <c r="D36" s="33">
        <f t="shared" si="9"/>
        <v>1246668.2100000002</v>
      </c>
      <c r="E36" s="33">
        <f t="shared" si="9"/>
        <v>20866769.600000001</v>
      </c>
      <c r="F36" s="33">
        <f t="shared" si="9"/>
        <v>86960.020000000019</v>
      </c>
      <c r="G36" s="33">
        <f t="shared" si="9"/>
        <v>0</v>
      </c>
      <c r="H36" s="33">
        <f t="shared" si="9"/>
        <v>95091.550000000279</v>
      </c>
      <c r="I36" s="33">
        <f>I11-I21-I31</f>
        <v>19442971.73</v>
      </c>
      <c r="J36" s="34">
        <f t="shared" ref="J36" si="10">J11-J21-J31</f>
        <v>171615968.25</v>
      </c>
    </row>
    <row r="37" spans="2:10" ht="14.25" thickBot="1">
      <c r="B37" s="35" t="s">
        <v>20</v>
      </c>
      <c r="C37" s="36">
        <f>C19-C29-C34</f>
        <v>132836387.49000002</v>
      </c>
      <c r="D37" s="36">
        <f t="shared" ref="D37:J37" si="11">D19-D29-D34</f>
        <v>1167163.95</v>
      </c>
      <c r="E37" s="36">
        <f t="shared" si="11"/>
        <v>18660604.540000003</v>
      </c>
      <c r="F37" s="36">
        <f t="shared" si="11"/>
        <v>684211.09000000032</v>
      </c>
      <c r="G37" s="36">
        <f t="shared" si="11"/>
        <v>0</v>
      </c>
      <c r="H37" s="36">
        <f t="shared" si="11"/>
        <v>44017.830000000075</v>
      </c>
      <c r="I37" s="36">
        <f t="shared" si="11"/>
        <v>28318918.569999997</v>
      </c>
      <c r="J37" s="37">
        <f t="shared" si="11"/>
        <v>180544139.52000001</v>
      </c>
    </row>
    <row r="38" spans="2:10">
      <c r="B38" s="38"/>
      <c r="C38" s="39"/>
      <c r="D38" s="39"/>
      <c r="E38" s="39"/>
      <c r="F38" s="39"/>
      <c r="G38" s="39"/>
      <c r="H38" s="39"/>
      <c r="I38" s="39"/>
      <c r="J38" s="39"/>
    </row>
    <row r="39" spans="2:10">
      <c r="B39" s="38"/>
      <c r="C39" s="39"/>
      <c r="D39" s="39"/>
      <c r="E39" s="39"/>
      <c r="F39" s="39"/>
      <c r="G39" s="39"/>
      <c r="H39" s="39"/>
      <c r="I39" s="39"/>
      <c r="J39" s="39"/>
    </row>
    <row r="40" spans="2:10" ht="14.25">
      <c r="B40" s="40" t="s">
        <v>28</v>
      </c>
      <c r="C40" s="40"/>
    </row>
    <row r="41" spans="2:10" ht="15.75" thickBot="1">
      <c r="B41"/>
      <c r="C41"/>
    </row>
    <row r="42" spans="2:10" ht="21.75" customHeight="1">
      <c r="B42" s="907" t="s">
        <v>29</v>
      </c>
      <c r="C42" s="908"/>
      <c r="D42" s="909" t="s">
        <v>30</v>
      </c>
    </row>
    <row r="43" spans="2:10" ht="13.5" customHeight="1">
      <c r="B43" s="912"/>
      <c r="C43" s="913"/>
      <c r="D43" s="910"/>
    </row>
    <row r="44" spans="2:10" ht="29.25" customHeight="1">
      <c r="B44" s="914"/>
      <c r="C44" s="915"/>
      <c r="D44" s="911"/>
      <c r="F44" s="41"/>
    </row>
    <row r="45" spans="2:10" ht="15.75">
      <c r="B45" s="897" t="s">
        <v>12</v>
      </c>
      <c r="C45" s="898"/>
      <c r="D45" s="892"/>
      <c r="F45" s="41"/>
    </row>
    <row r="46" spans="2:10" ht="15">
      <c r="B46" s="882" t="s">
        <v>13</v>
      </c>
      <c r="C46" s="883"/>
      <c r="D46" s="42">
        <v>1369748.62</v>
      </c>
      <c r="F46" s="41"/>
    </row>
    <row r="47" spans="2:10" ht="15">
      <c r="B47" s="901" t="s">
        <v>14</v>
      </c>
      <c r="C47" s="902"/>
      <c r="D47" s="43">
        <f>SUM(D48:D49)</f>
        <v>28683.53</v>
      </c>
      <c r="F47" s="41"/>
    </row>
    <row r="48" spans="2:10" ht="15">
      <c r="B48" s="899" t="s">
        <v>15</v>
      </c>
      <c r="C48" s="900"/>
      <c r="D48" s="44">
        <v>28683.53</v>
      </c>
    </row>
    <row r="49" spans="2:10" ht="15">
      <c r="B49" s="899" t="s">
        <v>16</v>
      </c>
      <c r="C49" s="900"/>
      <c r="D49" s="44"/>
      <c r="F49" s="41"/>
    </row>
    <row r="50" spans="2:10" ht="15">
      <c r="B50" s="901" t="s">
        <v>18</v>
      </c>
      <c r="C50" s="902"/>
      <c r="D50" s="43">
        <f>SUM(D51:D52)</f>
        <v>619181.55000000005</v>
      </c>
      <c r="F50" s="41"/>
    </row>
    <row r="51" spans="2:10" ht="15">
      <c r="B51" s="899" t="s">
        <v>19</v>
      </c>
      <c r="C51" s="900"/>
      <c r="D51" s="44">
        <v>619181.55000000005</v>
      </c>
      <c r="F51" s="41"/>
    </row>
    <row r="52" spans="2:10" ht="15">
      <c r="B52" s="899" t="s">
        <v>16</v>
      </c>
      <c r="C52" s="900"/>
      <c r="D52" s="44"/>
      <c r="F52" s="41"/>
    </row>
    <row r="53" spans="2:10" ht="15">
      <c r="B53" s="901" t="s">
        <v>31</v>
      </c>
      <c r="C53" s="902"/>
      <c r="D53" s="43">
        <f>D46+D47-D50</f>
        <v>779250.60000000009</v>
      </c>
      <c r="F53" s="41"/>
      <c r="H53" s="41"/>
      <c r="I53" s="41"/>
      <c r="J53" s="41"/>
    </row>
    <row r="54" spans="2:10" ht="15.75">
      <c r="B54" s="897" t="s">
        <v>21</v>
      </c>
      <c r="C54" s="898"/>
      <c r="D54" s="892"/>
      <c r="F54" s="41"/>
      <c r="H54" s="41"/>
      <c r="I54" s="41"/>
      <c r="J54" s="41"/>
    </row>
    <row r="55" spans="2:10" ht="15">
      <c r="B55" s="882" t="s">
        <v>22</v>
      </c>
      <c r="C55" s="883"/>
      <c r="D55" s="42">
        <f>1113355.63+256392.99</f>
        <v>1369748.6199999999</v>
      </c>
      <c r="F55" s="41"/>
      <c r="H55" s="41"/>
      <c r="I55" s="41"/>
      <c r="J55" s="41"/>
    </row>
    <row r="56" spans="2:10" ht="15">
      <c r="B56" s="901" t="s">
        <v>14</v>
      </c>
      <c r="C56" s="902"/>
      <c r="D56" s="43">
        <f>SUM(D57:D58)</f>
        <v>28683.53</v>
      </c>
      <c r="F56" s="41"/>
      <c r="H56" s="41"/>
      <c r="I56" s="41"/>
      <c r="J56" s="41"/>
    </row>
    <row r="57" spans="2:10" ht="15">
      <c r="B57" s="899" t="s">
        <v>23</v>
      </c>
      <c r="C57" s="900"/>
      <c r="D57" s="44"/>
      <c r="F57" s="41"/>
      <c r="H57" s="41"/>
      <c r="I57" s="41"/>
      <c r="J57" s="41"/>
    </row>
    <row r="58" spans="2:10" ht="15">
      <c r="B58" s="899" t="s">
        <v>16</v>
      </c>
      <c r="C58" s="900"/>
      <c r="D58" s="45">
        <v>28683.53</v>
      </c>
      <c r="F58" s="41"/>
      <c r="H58" s="41"/>
      <c r="I58" s="41"/>
      <c r="J58" s="41"/>
    </row>
    <row r="59" spans="2:10" ht="15">
      <c r="B59" s="901" t="s">
        <v>18</v>
      </c>
      <c r="C59" s="902"/>
      <c r="D59" s="43">
        <f>SUM(D60:D61)</f>
        <v>619181.55000000005</v>
      </c>
      <c r="F59" s="41"/>
      <c r="H59" s="41"/>
      <c r="I59" s="41"/>
      <c r="J59" s="41"/>
    </row>
    <row r="60" spans="2:10" ht="15">
      <c r="B60" s="899" t="s">
        <v>19</v>
      </c>
      <c r="C60" s="900"/>
      <c r="D60" s="44">
        <v>619181.55000000005</v>
      </c>
      <c r="H60" s="41"/>
      <c r="I60" s="41"/>
      <c r="J60" s="41"/>
    </row>
    <row r="61" spans="2:10" ht="15">
      <c r="B61" s="903" t="s">
        <v>16</v>
      </c>
      <c r="C61" s="904"/>
      <c r="D61" s="46"/>
      <c r="H61" s="41"/>
      <c r="I61" s="41"/>
      <c r="J61" s="41"/>
    </row>
    <row r="62" spans="2:10" ht="15">
      <c r="B62" s="905" t="s">
        <v>20</v>
      </c>
      <c r="C62" s="906"/>
      <c r="D62" s="47">
        <f>D55+D56-D59</f>
        <v>779250.59999999986</v>
      </c>
      <c r="H62" s="41"/>
      <c r="I62" s="41"/>
      <c r="J62" s="41"/>
    </row>
    <row r="63" spans="2:10" ht="15">
      <c r="B63" s="890" t="s">
        <v>24</v>
      </c>
      <c r="C63" s="891"/>
      <c r="D63" s="892"/>
      <c r="H63" s="41"/>
      <c r="I63" s="41"/>
      <c r="J63" s="41"/>
    </row>
    <row r="64" spans="2:10" ht="15">
      <c r="B64" s="882" t="s">
        <v>22</v>
      </c>
      <c r="C64" s="883"/>
      <c r="D64" s="42"/>
      <c r="H64" s="41"/>
      <c r="I64" s="41"/>
      <c r="J64" s="41"/>
    </row>
    <row r="65" spans="2:10" ht="15">
      <c r="B65" s="893" t="s">
        <v>25</v>
      </c>
      <c r="C65" s="894"/>
      <c r="D65" s="48"/>
      <c r="H65" s="41"/>
      <c r="I65" s="41"/>
      <c r="J65" s="41"/>
    </row>
    <row r="66" spans="2:10" ht="15">
      <c r="B66" s="893" t="s">
        <v>26</v>
      </c>
      <c r="C66" s="894"/>
      <c r="D66" s="48"/>
      <c r="H66" s="41"/>
      <c r="I66" s="41"/>
      <c r="J66" s="41"/>
    </row>
    <row r="67" spans="2:10" ht="15">
      <c r="B67" s="895" t="s">
        <v>31</v>
      </c>
      <c r="C67" s="896"/>
      <c r="D67" s="49">
        <f>D64+D65-D66</f>
        <v>0</v>
      </c>
      <c r="H67" s="41"/>
      <c r="I67" s="41"/>
      <c r="J67" s="41"/>
    </row>
    <row r="68" spans="2:10" ht="15.75">
      <c r="B68" s="897" t="s">
        <v>27</v>
      </c>
      <c r="C68" s="898"/>
      <c r="D68" s="892"/>
      <c r="H68" s="41"/>
      <c r="I68" s="41"/>
      <c r="J68" s="41"/>
    </row>
    <row r="69" spans="2:10" ht="15">
      <c r="B69" s="882" t="s">
        <v>22</v>
      </c>
      <c r="C69" s="883"/>
      <c r="D69" s="42">
        <f>D46-D55-D64</f>
        <v>2.3283064365386963E-10</v>
      </c>
      <c r="H69" s="41"/>
      <c r="I69" s="41"/>
      <c r="J69" s="41"/>
    </row>
    <row r="70" spans="2:10" ht="15.75" thickBot="1">
      <c r="B70" s="884" t="s">
        <v>20</v>
      </c>
      <c r="C70" s="885"/>
      <c r="D70" s="50">
        <f>D53-D62-D67</f>
        <v>2.3283064365386963E-10</v>
      </c>
      <c r="H70" s="41"/>
      <c r="I70" s="41"/>
      <c r="J70" s="41"/>
    </row>
    <row r="71" spans="2:10" ht="15">
      <c r="B71" s="886" t="s">
        <v>32</v>
      </c>
      <c r="C71" s="887"/>
      <c r="D71" s="887"/>
      <c r="E71" s="887"/>
      <c r="F71" s="887"/>
    </row>
    <row r="72" spans="2:10" ht="14.25" thickBot="1">
      <c r="B72" s="51"/>
      <c r="C72" s="52"/>
      <c r="D72" s="52"/>
      <c r="E72" s="52"/>
      <c r="F72" s="52"/>
    </row>
    <row r="73" spans="2:10" ht="166.5" thickBot="1">
      <c r="B73" s="444" t="s">
        <v>33</v>
      </c>
      <c r="C73" s="445" t="s">
        <v>34</v>
      </c>
      <c r="D73" s="445" t="s">
        <v>35</v>
      </c>
      <c r="E73" s="445" t="s">
        <v>36</v>
      </c>
      <c r="F73" s="446" t="s">
        <v>37</v>
      </c>
    </row>
    <row r="74" spans="2:10" ht="14.25" thickBot="1">
      <c r="B74" s="53" t="s">
        <v>12</v>
      </c>
      <c r="C74" s="54"/>
      <c r="D74" s="54"/>
      <c r="E74" s="54"/>
      <c r="F74" s="55"/>
    </row>
    <row r="75" spans="2:10" ht="25.5">
      <c r="B75" s="56" t="s">
        <v>38</v>
      </c>
      <c r="C75" s="57"/>
      <c r="D75" s="57"/>
      <c r="E75" s="57"/>
      <c r="F75" s="58">
        <f>C75+D75+E75</f>
        <v>0</v>
      </c>
    </row>
    <row r="76" spans="2:10">
      <c r="B76" s="59" t="s">
        <v>25</v>
      </c>
      <c r="C76" s="60">
        <f>SUM(C77:C78)</f>
        <v>0</v>
      </c>
      <c r="D76" s="60">
        <f>SUM(D77:D78)</f>
        <v>0</v>
      </c>
      <c r="E76" s="60">
        <f>SUM(E77:E78)</f>
        <v>0</v>
      </c>
      <c r="F76" s="61">
        <f>SUM(F77:F78)</f>
        <v>0</v>
      </c>
    </row>
    <row r="77" spans="2:10">
      <c r="B77" s="62" t="s">
        <v>39</v>
      </c>
      <c r="C77" s="63"/>
      <c r="D77" s="63"/>
      <c r="E77" s="63"/>
      <c r="F77" s="64">
        <f>C77+D77+E77</f>
        <v>0</v>
      </c>
    </row>
    <row r="78" spans="2:10">
      <c r="B78" s="62" t="s">
        <v>40</v>
      </c>
      <c r="C78" s="63"/>
      <c r="D78" s="63"/>
      <c r="E78" s="63"/>
      <c r="F78" s="64">
        <f>C78+D78+E78</f>
        <v>0</v>
      </c>
    </row>
    <row r="79" spans="2:10">
      <c r="B79" s="59" t="s">
        <v>26</v>
      </c>
      <c r="C79" s="60">
        <f>SUM(C80:C82)</f>
        <v>0</v>
      </c>
      <c r="D79" s="60">
        <f>SUM(D80:D82)</f>
        <v>0</v>
      </c>
      <c r="E79" s="60">
        <f>SUM(E80:E82)</f>
        <v>0</v>
      </c>
      <c r="F79" s="61">
        <f>SUM(F80:F82)</f>
        <v>0</v>
      </c>
    </row>
    <row r="80" spans="2:10">
      <c r="B80" s="62" t="s">
        <v>41</v>
      </c>
      <c r="C80" s="63"/>
      <c r="D80" s="63"/>
      <c r="E80" s="63"/>
      <c r="F80" s="64">
        <f>C80+D80+E80</f>
        <v>0</v>
      </c>
    </row>
    <row r="81" spans="2:6">
      <c r="B81" s="62" t="s">
        <v>42</v>
      </c>
      <c r="C81" s="63"/>
      <c r="D81" s="63"/>
      <c r="E81" s="63"/>
      <c r="F81" s="64">
        <f>C81+D81+E81</f>
        <v>0</v>
      </c>
    </row>
    <row r="82" spans="2:6">
      <c r="B82" s="65" t="s">
        <v>43</v>
      </c>
      <c r="C82" s="63"/>
      <c r="D82" s="63"/>
      <c r="E82" s="63"/>
      <c r="F82" s="64">
        <f>C82+D82+E82</f>
        <v>0</v>
      </c>
    </row>
    <row r="83" spans="2:6" ht="26.25" thickBot="1">
      <c r="B83" s="66" t="s">
        <v>44</v>
      </c>
      <c r="C83" s="67">
        <f>C75+C76-C79</f>
        <v>0</v>
      </c>
      <c r="D83" s="67">
        <f>D75+D76-D79</f>
        <v>0</v>
      </c>
      <c r="E83" s="67">
        <f>E75+E76-E79</f>
        <v>0</v>
      </c>
      <c r="F83" s="68">
        <f>F75+F76-F79</f>
        <v>0</v>
      </c>
    </row>
    <row r="84" spans="2:6" ht="14.25" thickBot="1">
      <c r="B84" s="69" t="s">
        <v>45</v>
      </c>
      <c r="C84" s="70"/>
      <c r="D84" s="70"/>
      <c r="E84" s="70"/>
      <c r="F84" s="71"/>
    </row>
    <row r="85" spans="2:6">
      <c r="B85" s="56" t="s">
        <v>46</v>
      </c>
      <c r="C85" s="57"/>
      <c r="D85" s="57"/>
      <c r="E85" s="57"/>
      <c r="F85" s="58">
        <f>C85+D85+E85</f>
        <v>0</v>
      </c>
    </row>
    <row r="86" spans="2:6">
      <c r="B86" s="59" t="s">
        <v>25</v>
      </c>
      <c r="C86" s="60">
        <f>SUM(C87:C87)</f>
        <v>0</v>
      </c>
      <c r="D86" s="60">
        <f>SUM(D87:D87)</f>
        <v>0</v>
      </c>
      <c r="E86" s="60">
        <f>SUM(E87:E87)</f>
        <v>0</v>
      </c>
      <c r="F86" s="61">
        <f>SUM(F87:F87)</f>
        <v>0</v>
      </c>
    </row>
    <row r="87" spans="2:6">
      <c r="B87" s="62" t="s">
        <v>47</v>
      </c>
      <c r="C87" s="63"/>
      <c r="D87" s="63"/>
      <c r="E87" s="63"/>
      <c r="F87" s="64">
        <f>C87+D87+E87</f>
        <v>0</v>
      </c>
    </row>
    <row r="88" spans="2:6">
      <c r="B88" s="59" t="s">
        <v>26</v>
      </c>
      <c r="C88" s="60">
        <f>SUM(C89:C91)</f>
        <v>0</v>
      </c>
      <c r="D88" s="60">
        <f>SUM(D89:D91)</f>
        <v>0</v>
      </c>
      <c r="E88" s="60">
        <f>SUM(E89:E91)</f>
        <v>0</v>
      </c>
      <c r="F88" s="61">
        <f>SUM(F89:F91)</f>
        <v>0</v>
      </c>
    </row>
    <row r="89" spans="2:6">
      <c r="B89" s="62" t="s">
        <v>48</v>
      </c>
      <c r="C89" s="63"/>
      <c r="D89" s="63"/>
      <c r="E89" s="63"/>
      <c r="F89" s="64">
        <f>C89+D89+E89</f>
        <v>0</v>
      </c>
    </row>
    <row r="90" spans="2:6">
      <c r="B90" s="62" t="s">
        <v>49</v>
      </c>
      <c r="C90" s="63"/>
      <c r="D90" s="63"/>
      <c r="E90" s="63"/>
      <c r="F90" s="64">
        <f>C90+D90+E90</f>
        <v>0</v>
      </c>
    </row>
    <row r="91" spans="2:6">
      <c r="B91" s="72" t="s">
        <v>50</v>
      </c>
      <c r="C91" s="63"/>
      <c r="D91" s="63"/>
      <c r="E91" s="63"/>
      <c r="F91" s="64">
        <f>C91+D91+E91</f>
        <v>0</v>
      </c>
    </row>
    <row r="92" spans="2:6" ht="14.25" thickBot="1">
      <c r="B92" s="66" t="s">
        <v>51</v>
      </c>
      <c r="C92" s="67">
        <f>C85+C86-C88</f>
        <v>0</v>
      </c>
      <c r="D92" s="67">
        <f>D85+D86-D88</f>
        <v>0</v>
      </c>
      <c r="E92" s="67">
        <f>E85+E86-E88</f>
        <v>0</v>
      </c>
      <c r="F92" s="68">
        <f>F85+F86-F88</f>
        <v>0</v>
      </c>
    </row>
    <row r="100" spans="2:10" ht="48" customHeight="1">
      <c r="B100" s="624" t="s">
        <v>52</v>
      </c>
      <c r="C100" s="864"/>
      <c r="D100" s="864"/>
    </row>
    <row r="101" spans="2:10">
      <c r="B101" s="888"/>
      <c r="C101" s="889"/>
      <c r="D101" s="889"/>
    </row>
    <row r="102" spans="2:10" ht="25.5">
      <c r="B102" s="447" t="s">
        <v>53</v>
      </c>
      <c r="C102" s="447" t="s">
        <v>54</v>
      </c>
      <c r="D102" s="447" t="s">
        <v>55</v>
      </c>
    </row>
    <row r="103" spans="2:10">
      <c r="B103" s="73" t="s">
        <v>56</v>
      </c>
      <c r="C103" s="74">
        <v>0</v>
      </c>
      <c r="D103" s="74">
        <v>0</v>
      </c>
    </row>
    <row r="104" spans="2:10">
      <c r="B104" s="75" t="s">
        <v>57</v>
      </c>
      <c r="C104" s="75"/>
      <c r="D104" s="75"/>
    </row>
    <row r="105" spans="2:10">
      <c r="B105" s="76" t="s">
        <v>58</v>
      </c>
      <c r="C105" s="77">
        <v>0</v>
      </c>
      <c r="D105" s="78">
        <v>0</v>
      </c>
    </row>
    <row r="108" spans="2:10" ht="15">
      <c r="B108" s="624" t="s">
        <v>59</v>
      </c>
      <c r="C108" s="864"/>
      <c r="D108" s="864"/>
      <c r="E108" s="625"/>
      <c r="F108" s="625"/>
      <c r="G108" s="625"/>
      <c r="H108" s="625"/>
    </row>
    <row r="109" spans="2:10" ht="14.25" thickBot="1">
      <c r="B109" s="875"/>
      <c r="C109" s="876"/>
      <c r="D109" s="876"/>
    </row>
    <row r="110" spans="2:10" ht="13.5" customHeight="1">
      <c r="B110" s="877"/>
      <c r="C110" s="879" t="s">
        <v>60</v>
      </c>
      <c r="D110" s="880"/>
      <c r="E110" s="880"/>
      <c r="F110" s="880"/>
      <c r="G110" s="881"/>
      <c r="H110" s="879" t="s">
        <v>61</v>
      </c>
      <c r="I110" s="880"/>
      <c r="J110" s="881"/>
    </row>
    <row r="111" spans="2:10" ht="38.25">
      <c r="B111" s="878"/>
      <c r="C111" s="448" t="s">
        <v>62</v>
      </c>
      <c r="D111" s="449" t="s">
        <v>63</v>
      </c>
      <c r="E111" s="449" t="s">
        <v>64</v>
      </c>
      <c r="F111" s="449" t="s">
        <v>65</v>
      </c>
      <c r="G111" s="450" t="s">
        <v>66</v>
      </c>
      <c r="H111" s="451" t="s">
        <v>67</v>
      </c>
      <c r="I111" s="452" t="s">
        <v>68</v>
      </c>
      <c r="J111" s="453" t="s">
        <v>69</v>
      </c>
    </row>
    <row r="112" spans="2:10">
      <c r="B112" s="79" t="s">
        <v>54</v>
      </c>
      <c r="C112" s="80"/>
      <c r="D112" s="81">
        <f>1435687.52+1649236.76</f>
        <v>3084924.2800000003</v>
      </c>
      <c r="E112" s="82"/>
      <c r="F112" s="83"/>
      <c r="G112" s="84"/>
      <c r="H112" s="85"/>
      <c r="I112" s="82"/>
      <c r="J112" s="86"/>
    </row>
    <row r="113" spans="2:10" ht="36">
      <c r="B113" s="87" t="s">
        <v>70</v>
      </c>
      <c r="C113" s="88"/>
      <c r="D113" s="89">
        <v>73051.44</v>
      </c>
      <c r="E113" s="90"/>
      <c r="F113" s="83"/>
      <c r="G113" s="84"/>
      <c r="H113" s="85"/>
      <c r="I113" s="90"/>
      <c r="J113" s="91"/>
    </row>
    <row r="114" spans="2:10" ht="36.75" thickBot="1">
      <c r="B114" s="92" t="s">
        <v>71</v>
      </c>
      <c r="C114" s="93"/>
      <c r="D114" s="94">
        <f>1420471.01+1649236.76</f>
        <v>3069707.77</v>
      </c>
      <c r="E114" s="95"/>
      <c r="F114" s="83"/>
      <c r="G114" s="84"/>
      <c r="H114" s="85"/>
      <c r="I114" s="95"/>
      <c r="J114" s="96"/>
    </row>
    <row r="115" spans="2:10" ht="15.75" thickBot="1">
      <c r="B115" s="97" t="s">
        <v>55</v>
      </c>
      <c r="C115" s="98">
        <f t="shared" ref="C115:J115" si="12">C112+C113-C114</f>
        <v>0</v>
      </c>
      <c r="D115" s="99">
        <f t="shared" si="12"/>
        <v>88267.950000000186</v>
      </c>
      <c r="E115" s="100">
        <f t="shared" si="12"/>
        <v>0</v>
      </c>
      <c r="F115" s="101">
        <f t="shared" si="12"/>
        <v>0</v>
      </c>
      <c r="G115" s="102">
        <f t="shared" si="12"/>
        <v>0</v>
      </c>
      <c r="H115" s="103">
        <f t="shared" si="12"/>
        <v>0</v>
      </c>
      <c r="I115" s="104">
        <f t="shared" si="12"/>
        <v>0</v>
      </c>
      <c r="J115" s="105">
        <f t="shared" si="12"/>
        <v>0</v>
      </c>
    </row>
    <row r="118" spans="2:10" ht="15">
      <c r="B118" s="624" t="s">
        <v>72</v>
      </c>
      <c r="C118" s="864"/>
      <c r="D118" s="864"/>
    </row>
    <row r="119" spans="2:10" ht="14.25" thickBot="1">
      <c r="B119" s="875"/>
      <c r="C119" s="876"/>
      <c r="D119" s="876"/>
    </row>
    <row r="120" spans="2:10" ht="25.5">
      <c r="B120" s="454" t="s">
        <v>53</v>
      </c>
      <c r="C120" s="455" t="s">
        <v>54</v>
      </c>
      <c r="D120" s="456" t="s">
        <v>55</v>
      </c>
    </row>
    <row r="121" spans="2:10" ht="26.25" thickBot="1">
      <c r="B121" s="106" t="s">
        <v>73</v>
      </c>
      <c r="C121" s="107">
        <f>2895904.97-1649236.76</f>
        <v>1246668.2100000002</v>
      </c>
      <c r="D121" s="108">
        <f>1240215.39-73051.44</f>
        <v>1167163.95</v>
      </c>
    </row>
    <row r="125" spans="2:10" ht="50.25" customHeight="1">
      <c r="B125" s="624" t="s">
        <v>74</v>
      </c>
      <c r="C125" s="864"/>
      <c r="D125" s="864"/>
      <c r="E125" s="625"/>
    </row>
    <row r="126" spans="2:10" ht="14.25" thickBot="1">
      <c r="B126" s="865"/>
      <c r="C126" s="866"/>
      <c r="D126" s="866"/>
    </row>
    <row r="127" spans="2:10" ht="25.5">
      <c r="B127" s="867" t="s">
        <v>33</v>
      </c>
      <c r="C127" s="868"/>
      <c r="D127" s="455" t="s">
        <v>54</v>
      </c>
      <c r="E127" s="456" t="s">
        <v>55</v>
      </c>
    </row>
    <row r="128" spans="2:10" ht="66" customHeight="1">
      <c r="B128" s="869" t="s">
        <v>75</v>
      </c>
      <c r="C128" s="870"/>
      <c r="D128" s="74">
        <f>D130+SUM(D131:D134)</f>
        <v>0</v>
      </c>
      <c r="E128" s="109">
        <f>E130+SUM(E131:E134)</f>
        <v>0</v>
      </c>
    </row>
    <row r="129" spans="2:10">
      <c r="B129" s="871" t="s">
        <v>57</v>
      </c>
      <c r="C129" s="872"/>
      <c r="D129" s="110"/>
      <c r="E129" s="111"/>
    </row>
    <row r="130" spans="2:10">
      <c r="B130" s="873" t="s">
        <v>4</v>
      </c>
      <c r="C130" s="874"/>
      <c r="D130" s="112"/>
      <c r="E130" s="113"/>
    </row>
    <row r="131" spans="2:10">
      <c r="B131" s="861" t="s">
        <v>6</v>
      </c>
      <c r="C131" s="862"/>
      <c r="D131" s="114"/>
      <c r="E131" s="115"/>
    </row>
    <row r="132" spans="2:10">
      <c r="B132" s="861" t="s">
        <v>7</v>
      </c>
      <c r="C132" s="862"/>
      <c r="D132" s="114"/>
      <c r="E132" s="115"/>
    </row>
    <row r="133" spans="2:10">
      <c r="B133" s="861" t="s">
        <v>8</v>
      </c>
      <c r="C133" s="862"/>
      <c r="D133" s="114"/>
      <c r="E133" s="115"/>
    </row>
    <row r="134" spans="2:10">
      <c r="B134" s="861" t="s">
        <v>9</v>
      </c>
      <c r="C134" s="862"/>
      <c r="D134" s="114"/>
      <c r="E134" s="115"/>
    </row>
    <row r="140" spans="2:10" ht="15">
      <c r="B140" s="507" t="s">
        <v>76</v>
      </c>
      <c r="C140" s="711"/>
      <c r="D140" s="711"/>
      <c r="E140" s="711"/>
      <c r="F140" s="711"/>
      <c r="G140" s="711"/>
      <c r="H140" s="711"/>
      <c r="I140" s="711"/>
      <c r="J140" s="711"/>
    </row>
    <row r="141" spans="2:10" ht="16.5" thickBot="1">
      <c r="B141" s="116"/>
      <c r="C141" s="117"/>
      <c r="D141" s="117"/>
      <c r="E141" s="117"/>
      <c r="F141" s="117" t="s">
        <v>77</v>
      </c>
      <c r="G141" s="118"/>
      <c r="H141" s="118"/>
      <c r="I141" s="118"/>
      <c r="J141" s="118"/>
    </row>
    <row r="142" spans="2:10" ht="89.25" customHeight="1" thickBot="1">
      <c r="B142" s="818" t="s">
        <v>78</v>
      </c>
      <c r="C142" s="863"/>
      <c r="D142" s="221" t="s">
        <v>79</v>
      </c>
      <c r="E142" s="222" t="s">
        <v>80</v>
      </c>
      <c r="F142" s="221" t="s">
        <v>81</v>
      </c>
      <c r="G142" s="148" t="s">
        <v>82</v>
      </c>
      <c r="H142" s="221" t="s">
        <v>83</v>
      </c>
      <c r="I142" s="221" t="s">
        <v>84</v>
      </c>
      <c r="J142" s="457" t="s">
        <v>85</v>
      </c>
    </row>
    <row r="143" spans="2:10">
      <c r="B143" s="119"/>
      <c r="C143" s="120" t="s">
        <v>54</v>
      </c>
      <c r="D143" s="121"/>
      <c r="E143" s="122"/>
      <c r="F143" s="123"/>
      <c r="G143" s="122"/>
      <c r="H143" s="123"/>
      <c r="I143" s="123"/>
      <c r="J143" s="124"/>
    </row>
    <row r="144" spans="2:10">
      <c r="B144" s="125"/>
      <c r="C144" s="126" t="s">
        <v>86</v>
      </c>
      <c r="D144" s="127"/>
      <c r="E144" s="128"/>
      <c r="F144" s="129"/>
      <c r="G144" s="128"/>
      <c r="H144" s="129"/>
      <c r="I144" s="129"/>
      <c r="J144" s="130"/>
    </row>
    <row r="145" spans="2:10">
      <c r="B145" s="131" t="s">
        <v>87</v>
      </c>
      <c r="C145" s="132"/>
      <c r="D145" s="133"/>
      <c r="E145" s="134"/>
      <c r="F145" s="135"/>
      <c r="G145" s="134"/>
      <c r="H145" s="135"/>
      <c r="I145" s="135"/>
      <c r="J145" s="136"/>
    </row>
    <row r="146" spans="2:10">
      <c r="B146" s="131" t="s">
        <v>88</v>
      </c>
      <c r="C146" s="132"/>
      <c r="D146" s="133"/>
      <c r="E146" s="134"/>
      <c r="F146" s="135"/>
      <c r="G146" s="134"/>
      <c r="H146" s="135"/>
      <c r="I146" s="135"/>
      <c r="J146" s="136"/>
    </row>
    <row r="147" spans="2:10" ht="14.25" thickBot="1">
      <c r="B147" s="137" t="s">
        <v>89</v>
      </c>
      <c r="C147" s="138"/>
      <c r="D147" s="139"/>
      <c r="E147" s="140"/>
      <c r="F147" s="141"/>
      <c r="G147" s="140"/>
      <c r="H147" s="141"/>
      <c r="I147" s="141"/>
      <c r="J147" s="142"/>
    </row>
    <row r="148" spans="2:10" ht="14.25" thickBot="1">
      <c r="B148" s="143"/>
      <c r="C148" s="144" t="s">
        <v>90</v>
      </c>
      <c r="D148" s="145"/>
      <c r="E148" s="145"/>
      <c r="F148" s="145">
        <f>SUM(F145:F147)</f>
        <v>0</v>
      </c>
      <c r="G148" s="145">
        <f>SUM(G145:G147)</f>
        <v>0</v>
      </c>
      <c r="H148" s="145">
        <f>SUM(H145:H147)</f>
        <v>0</v>
      </c>
      <c r="I148" s="145"/>
      <c r="J148" s="145"/>
    </row>
    <row r="149" spans="2:10" ht="87.75" customHeight="1" thickBot="1">
      <c r="B149" s="849" t="s">
        <v>78</v>
      </c>
      <c r="C149" s="850"/>
      <c r="D149" s="146" t="s">
        <v>79</v>
      </c>
      <c r="E149" s="147" t="s">
        <v>80</v>
      </c>
      <c r="F149" s="146" t="s">
        <v>81</v>
      </c>
      <c r="G149" s="148" t="s">
        <v>82</v>
      </c>
      <c r="H149" s="146" t="s">
        <v>83</v>
      </c>
      <c r="I149" s="146" t="s">
        <v>84</v>
      </c>
      <c r="J149" s="149" t="s">
        <v>85</v>
      </c>
    </row>
    <row r="150" spans="2:10" ht="14.25" thickBot="1">
      <c r="B150" s="150"/>
      <c r="C150" s="151" t="s">
        <v>55</v>
      </c>
      <c r="D150" s="152"/>
      <c r="E150" s="153"/>
      <c r="F150" s="154"/>
      <c r="G150" s="153"/>
      <c r="H150" s="154"/>
      <c r="I150" s="154"/>
      <c r="J150" s="155"/>
    </row>
    <row r="151" spans="2:10">
      <c r="B151" s="125"/>
      <c r="C151" s="126" t="s">
        <v>86</v>
      </c>
      <c r="D151" s="127"/>
      <c r="E151" s="128"/>
      <c r="F151" s="129"/>
      <c r="G151" s="128"/>
      <c r="H151" s="129"/>
      <c r="I151" s="129"/>
      <c r="J151" s="130"/>
    </row>
    <row r="152" spans="2:10">
      <c r="B152" s="131" t="s">
        <v>87</v>
      </c>
      <c r="C152" s="132"/>
      <c r="D152" s="133"/>
      <c r="E152" s="134"/>
      <c r="F152" s="135"/>
      <c r="G152" s="134"/>
      <c r="H152" s="135"/>
      <c r="I152" s="135"/>
      <c r="J152" s="136"/>
    </row>
    <row r="153" spans="2:10">
      <c r="B153" s="131" t="s">
        <v>88</v>
      </c>
      <c r="C153" s="132"/>
      <c r="D153" s="133"/>
      <c r="E153" s="134"/>
      <c r="F153" s="135"/>
      <c r="G153" s="134"/>
      <c r="H153" s="135"/>
      <c r="I153" s="135"/>
      <c r="J153" s="136"/>
    </row>
    <row r="154" spans="2:10" ht="14.25" thickBot="1">
      <c r="B154" s="137" t="s">
        <v>89</v>
      </c>
      <c r="C154" s="138"/>
      <c r="D154" s="139"/>
      <c r="E154" s="140"/>
      <c r="F154" s="141"/>
      <c r="G154" s="140"/>
      <c r="H154" s="141"/>
      <c r="I154" s="141"/>
      <c r="J154" s="142"/>
    </row>
    <row r="155" spans="2:10" ht="14.25" thickBot="1">
      <c r="B155" s="156"/>
      <c r="C155" s="144" t="s">
        <v>90</v>
      </c>
      <c r="D155" s="145"/>
      <c r="E155" s="157"/>
      <c r="F155" s="145">
        <f>SUM(F152:F154)</f>
        <v>0</v>
      </c>
      <c r="G155" s="145">
        <f>SUM(G152:G154)</f>
        <v>0</v>
      </c>
      <c r="H155" s="145">
        <f>SUM(H152:H154)</f>
        <v>0</v>
      </c>
      <c r="I155" s="145"/>
      <c r="J155" s="158"/>
    </row>
    <row r="158" spans="2:10" ht="15">
      <c r="B158" s="851" t="s">
        <v>91</v>
      </c>
      <c r="C158" s="852"/>
      <c r="D158" s="852"/>
      <c r="E158" s="852"/>
      <c r="F158" s="852"/>
      <c r="G158" s="852"/>
      <c r="H158" s="852"/>
      <c r="I158" s="852"/>
      <c r="J158" s="852"/>
    </row>
    <row r="159" spans="2:10" ht="14.25" thickBot="1">
      <c r="B159" s="159"/>
      <c r="C159" s="160"/>
      <c r="D159" s="160"/>
      <c r="E159" s="160"/>
      <c r="F159" s="159"/>
      <c r="G159" s="159"/>
      <c r="H159" s="159"/>
      <c r="I159" s="159"/>
      <c r="J159" s="159"/>
    </row>
    <row r="160" spans="2:10" ht="14.25" thickBot="1">
      <c r="B160" s="853" t="s">
        <v>92</v>
      </c>
      <c r="C160" s="854"/>
      <c r="D160" s="854"/>
      <c r="E160" s="855"/>
      <c r="F160" s="748" t="s">
        <v>54</v>
      </c>
      <c r="G160" s="555" t="s">
        <v>93</v>
      </c>
      <c r="H160" s="556"/>
      <c r="I160" s="557"/>
      <c r="J160" s="859" t="s">
        <v>55</v>
      </c>
    </row>
    <row r="161" spans="2:10" ht="14.25" thickBot="1">
      <c r="B161" s="856"/>
      <c r="C161" s="857"/>
      <c r="D161" s="857"/>
      <c r="E161" s="858"/>
      <c r="F161" s="749"/>
      <c r="G161" s="458" t="s">
        <v>25</v>
      </c>
      <c r="H161" s="459" t="s">
        <v>94</v>
      </c>
      <c r="I161" s="458" t="s">
        <v>95</v>
      </c>
      <c r="J161" s="860"/>
    </row>
    <row r="162" spans="2:10">
      <c r="B162" s="161">
        <v>1</v>
      </c>
      <c r="C162" s="780" t="s">
        <v>64</v>
      </c>
      <c r="D162" s="839"/>
      <c r="E162" s="781"/>
      <c r="F162" s="162"/>
      <c r="G162" s="163"/>
      <c r="H162" s="163"/>
      <c r="I162" s="163"/>
      <c r="J162" s="164">
        <f>F162+G162-H162-I162</f>
        <v>0</v>
      </c>
    </row>
    <row r="163" spans="2:10">
      <c r="B163" s="165"/>
      <c r="C163" s="840" t="s">
        <v>96</v>
      </c>
      <c r="D163" s="841"/>
      <c r="E163" s="842"/>
      <c r="F163" s="166"/>
      <c r="G163" s="167"/>
      <c r="H163" s="167"/>
      <c r="I163" s="167"/>
      <c r="J163" s="168">
        <f>F163+G163-H163-I163</f>
        <v>0</v>
      </c>
    </row>
    <row r="164" spans="2:10">
      <c r="B164" s="169" t="s">
        <v>97</v>
      </c>
      <c r="C164" s="843" t="s">
        <v>98</v>
      </c>
      <c r="D164" s="844"/>
      <c r="E164" s="845"/>
      <c r="F164" s="170">
        <v>36225114.859999999</v>
      </c>
      <c r="G164" s="171">
        <f>10765468.49+22423247.63</f>
        <v>33188716.119999997</v>
      </c>
      <c r="H164" s="171">
        <v>1359109.33</v>
      </c>
      <c r="I164" s="171">
        <v>31611929.41</v>
      </c>
      <c r="J164" s="172">
        <f>F164+G164-H164-I164</f>
        <v>36442792.239999995</v>
      </c>
    </row>
    <row r="165" spans="2:10">
      <c r="B165" s="169"/>
      <c r="C165" s="840" t="s">
        <v>96</v>
      </c>
      <c r="D165" s="841"/>
      <c r="E165" s="842"/>
      <c r="F165" s="173"/>
      <c r="G165" s="171"/>
      <c r="H165" s="171"/>
      <c r="I165" s="171"/>
      <c r="J165" s="171">
        <f>F165+G165-H165-I165</f>
        <v>0</v>
      </c>
    </row>
    <row r="166" spans="2:10" ht="14.25" thickBot="1">
      <c r="B166" s="174" t="s">
        <v>99</v>
      </c>
      <c r="C166" s="843" t="s">
        <v>100</v>
      </c>
      <c r="D166" s="844"/>
      <c r="E166" s="845"/>
      <c r="F166" s="460">
        <v>30996408.260000002</v>
      </c>
      <c r="G166" s="461">
        <v>33332567.390000001</v>
      </c>
      <c r="H166" s="461"/>
      <c r="I166" s="461">
        <v>30996408.260000002</v>
      </c>
      <c r="J166" s="462">
        <f>F166+G166-H166-I166</f>
        <v>33332567.390000004</v>
      </c>
    </row>
    <row r="167" spans="2:10" ht="14.25" thickBot="1">
      <c r="B167" s="846" t="s">
        <v>101</v>
      </c>
      <c r="C167" s="847"/>
      <c r="D167" s="847"/>
      <c r="E167" s="848"/>
      <c r="F167" s="175">
        <f>F162+F164+F166</f>
        <v>67221523.120000005</v>
      </c>
      <c r="G167" s="175">
        <f>G162+G164+G166</f>
        <v>66521283.509999998</v>
      </c>
      <c r="H167" s="175">
        <f>H162+H164+H166</f>
        <v>1359109.33</v>
      </c>
      <c r="I167" s="175">
        <f>I162+I164+I166</f>
        <v>62608337.670000002</v>
      </c>
      <c r="J167" s="176">
        <f>J162+J164+J166</f>
        <v>69775359.629999995</v>
      </c>
    </row>
    <row r="168" spans="2:10" ht="15">
      <c r="B168"/>
      <c r="C168"/>
      <c r="D168"/>
      <c r="E168"/>
      <c r="F168"/>
      <c r="G168"/>
      <c r="H168"/>
      <c r="I168"/>
      <c r="J168"/>
    </row>
    <row r="169" spans="2:10" ht="15.75">
      <c r="B169" s="177" t="s">
        <v>102</v>
      </c>
      <c r="C169"/>
      <c r="D169"/>
      <c r="E169"/>
      <c r="F169"/>
      <c r="G169"/>
      <c r="H169"/>
      <c r="I169"/>
      <c r="J169" s="178"/>
    </row>
    <row r="170" spans="2:10" ht="15.75">
      <c r="B170" s="177" t="s">
        <v>103</v>
      </c>
      <c r="C170"/>
      <c r="D170"/>
      <c r="E170"/>
      <c r="F170"/>
      <c r="G170"/>
      <c r="H170"/>
      <c r="I170"/>
      <c r="J170" s="178"/>
    </row>
    <row r="171" spans="2:10">
      <c r="J171" s="41"/>
    </row>
    <row r="172" spans="2:10" ht="14.25">
      <c r="B172" s="554" t="s">
        <v>104</v>
      </c>
      <c r="C172" s="554"/>
      <c r="D172" s="554"/>
      <c r="E172" s="554"/>
      <c r="F172" s="554"/>
      <c r="G172" s="554"/>
      <c r="H172" s="554"/>
      <c r="J172" s="41"/>
    </row>
    <row r="173" spans="2:10" ht="14.25" thickBot="1">
      <c r="B173" s="179"/>
      <c r="C173" s="180"/>
      <c r="D173" s="181"/>
      <c r="E173" s="181"/>
      <c r="F173" s="181"/>
      <c r="G173" s="181"/>
      <c r="H173" s="181"/>
      <c r="J173" s="41"/>
    </row>
    <row r="174" spans="2:10" ht="26.25" thickBot="1">
      <c r="B174" s="750" t="s">
        <v>105</v>
      </c>
      <c r="C174" s="837"/>
      <c r="D174" s="463" t="s">
        <v>106</v>
      </c>
      <c r="E174" s="464" t="s">
        <v>107</v>
      </c>
      <c r="F174" s="465" t="s">
        <v>108</v>
      </c>
      <c r="G174" s="464" t="s">
        <v>109</v>
      </c>
      <c r="H174" s="466" t="s">
        <v>110</v>
      </c>
      <c r="J174" s="41"/>
    </row>
    <row r="175" spans="2:10" ht="26.25" customHeight="1">
      <c r="B175" s="838" t="s">
        <v>111</v>
      </c>
      <c r="C175" s="799"/>
      <c r="D175" s="182"/>
      <c r="E175" s="182"/>
      <c r="F175" s="182"/>
      <c r="G175" s="182"/>
      <c r="H175" s="183">
        <f>D175+E175-F175-G175</f>
        <v>0</v>
      </c>
    </row>
    <row r="176" spans="2:10" ht="25.5" customHeight="1">
      <c r="B176" s="834" t="s">
        <v>112</v>
      </c>
      <c r="C176" s="791"/>
      <c r="D176" s="184"/>
      <c r="E176" s="184"/>
      <c r="F176" s="184"/>
      <c r="G176" s="184"/>
      <c r="H176" s="185">
        <f t="shared" ref="H176:H183" si="13">D176+E176-F176-G176</f>
        <v>0</v>
      </c>
    </row>
    <row r="177" spans="2:8" ht="15">
      <c r="B177" s="834" t="s">
        <v>113</v>
      </c>
      <c r="C177" s="791"/>
      <c r="D177" s="184"/>
      <c r="E177" s="184"/>
      <c r="F177" s="184"/>
      <c r="G177" s="184"/>
      <c r="H177" s="185">
        <f t="shared" si="13"/>
        <v>0</v>
      </c>
    </row>
    <row r="178" spans="2:8" ht="15">
      <c r="B178" s="834" t="s">
        <v>114</v>
      </c>
      <c r="C178" s="791"/>
      <c r="D178" s="184"/>
      <c r="E178" s="184"/>
      <c r="F178" s="184"/>
      <c r="G178" s="184"/>
      <c r="H178" s="185">
        <f t="shared" si="13"/>
        <v>0</v>
      </c>
    </row>
    <row r="179" spans="2:8" ht="38.25" customHeight="1">
      <c r="B179" s="834" t="s">
        <v>115</v>
      </c>
      <c r="C179" s="791"/>
      <c r="D179" s="184"/>
      <c r="E179" s="184"/>
      <c r="F179" s="184"/>
      <c r="G179" s="184"/>
      <c r="H179" s="185">
        <f t="shared" si="13"/>
        <v>0</v>
      </c>
    </row>
    <row r="180" spans="2:8" ht="25.5" customHeight="1">
      <c r="B180" s="615" t="s">
        <v>116</v>
      </c>
      <c r="C180" s="791"/>
      <c r="D180" s="184"/>
      <c r="E180" s="184"/>
      <c r="F180" s="184"/>
      <c r="G180" s="184"/>
      <c r="H180" s="185">
        <f t="shared" si="13"/>
        <v>0</v>
      </c>
    </row>
    <row r="181" spans="2:8" ht="15">
      <c r="B181" s="615" t="s">
        <v>117</v>
      </c>
      <c r="C181" s="791"/>
      <c r="D181" s="184"/>
      <c r="E181" s="184"/>
      <c r="F181" s="184"/>
      <c r="G181" s="184"/>
      <c r="H181" s="185">
        <f t="shared" si="13"/>
        <v>0</v>
      </c>
    </row>
    <row r="182" spans="2:8" ht="24.75" customHeight="1">
      <c r="B182" s="615" t="s">
        <v>118</v>
      </c>
      <c r="C182" s="791"/>
      <c r="D182" s="186"/>
      <c r="E182" s="186"/>
      <c r="F182" s="186"/>
      <c r="G182" s="186"/>
      <c r="H182" s="187">
        <f t="shared" si="13"/>
        <v>0</v>
      </c>
    </row>
    <row r="183" spans="2:8" ht="27.75" customHeight="1" thickBot="1">
      <c r="B183" s="835" t="s">
        <v>119</v>
      </c>
      <c r="C183" s="794"/>
      <c r="D183" s="188">
        <v>694015.59</v>
      </c>
      <c r="E183" s="188">
        <v>600000</v>
      </c>
      <c r="F183" s="188"/>
      <c r="G183" s="188">
        <v>394013.59</v>
      </c>
      <c r="H183" s="189">
        <f t="shared" si="13"/>
        <v>900001.99999999977</v>
      </c>
    </row>
    <row r="184" spans="2:8" ht="15">
      <c r="B184" s="836" t="s">
        <v>120</v>
      </c>
      <c r="C184" s="799"/>
      <c r="D184" s="190">
        <f>SUM(D185:D204)</f>
        <v>13979772.26</v>
      </c>
      <c r="E184" s="190">
        <f>SUM(E185:E204)</f>
        <v>4422139.8099999996</v>
      </c>
      <c r="F184" s="190">
        <f>SUM(F185:F204)</f>
        <v>0</v>
      </c>
      <c r="G184" s="190">
        <f>SUM(G185:G204)</f>
        <v>12937492.92</v>
      </c>
      <c r="H184" s="191">
        <f>SUM(H185:H204)</f>
        <v>5464419.1500000022</v>
      </c>
    </row>
    <row r="185" spans="2:8" ht="15">
      <c r="B185" s="800" t="s">
        <v>121</v>
      </c>
      <c r="C185" s="791"/>
      <c r="D185" s="192">
        <v>622500</v>
      </c>
      <c r="E185" s="192"/>
      <c r="F185" s="193"/>
      <c r="G185" s="193">
        <v>622500</v>
      </c>
      <c r="H185" s="187">
        <f t="shared" ref="H185:H204" si="14">D185+E185-F185-G185</f>
        <v>0</v>
      </c>
    </row>
    <row r="186" spans="2:8" ht="15">
      <c r="B186" s="800" t="s">
        <v>122</v>
      </c>
      <c r="C186" s="791"/>
      <c r="D186" s="192"/>
      <c r="E186" s="192"/>
      <c r="F186" s="193"/>
      <c r="G186" s="193"/>
      <c r="H186" s="187">
        <f t="shared" si="14"/>
        <v>0</v>
      </c>
    </row>
    <row r="187" spans="2:8" ht="13.5" customHeight="1">
      <c r="B187" s="800" t="s">
        <v>123</v>
      </c>
      <c r="C187" s="791"/>
      <c r="D187" s="192">
        <v>296707.27</v>
      </c>
      <c r="E187" s="192">
        <v>31209.27</v>
      </c>
      <c r="F187" s="193"/>
      <c r="G187" s="193">
        <v>50807.8</v>
      </c>
      <c r="H187" s="187">
        <f t="shared" si="14"/>
        <v>277108.74000000005</v>
      </c>
    </row>
    <row r="188" spans="2:8" ht="46.5" customHeight="1">
      <c r="B188" s="790" t="s">
        <v>124</v>
      </c>
      <c r="C188" s="791"/>
      <c r="D188" s="192"/>
      <c r="E188" s="192"/>
      <c r="F188" s="193"/>
      <c r="G188" s="193"/>
      <c r="H188" s="187">
        <f t="shared" si="14"/>
        <v>0</v>
      </c>
    </row>
    <row r="189" spans="2:8" ht="15">
      <c r="B189" s="603" t="s">
        <v>125</v>
      </c>
      <c r="C189" s="791"/>
      <c r="D189" s="192"/>
      <c r="E189" s="192"/>
      <c r="F189" s="193"/>
      <c r="G189" s="193"/>
      <c r="H189" s="187">
        <f t="shared" si="14"/>
        <v>0</v>
      </c>
    </row>
    <row r="190" spans="2:8" ht="15">
      <c r="B190" s="603" t="s">
        <v>126</v>
      </c>
      <c r="C190" s="791"/>
      <c r="D190" s="192"/>
      <c r="E190" s="192"/>
      <c r="F190" s="193"/>
      <c r="G190" s="193"/>
      <c r="H190" s="187">
        <f t="shared" si="14"/>
        <v>0</v>
      </c>
    </row>
    <row r="191" spans="2:8" ht="15">
      <c r="B191" s="603" t="s">
        <v>127</v>
      </c>
      <c r="C191" s="791"/>
      <c r="D191" s="192"/>
      <c r="E191" s="192"/>
      <c r="F191" s="193"/>
      <c r="G191" s="193"/>
      <c r="H191" s="187">
        <f t="shared" si="14"/>
        <v>0</v>
      </c>
    </row>
    <row r="192" spans="2:8" ht="29.25" customHeight="1">
      <c r="B192" s="603" t="s">
        <v>128</v>
      </c>
      <c r="C192" s="791"/>
      <c r="D192" s="192"/>
      <c r="E192" s="192"/>
      <c r="F192" s="193"/>
      <c r="G192" s="193"/>
      <c r="H192" s="187">
        <f t="shared" si="14"/>
        <v>0</v>
      </c>
    </row>
    <row r="193" spans="2:8" ht="15">
      <c r="B193" s="603" t="s">
        <v>129</v>
      </c>
      <c r="C193" s="791"/>
      <c r="D193" s="192"/>
      <c r="E193" s="192"/>
      <c r="F193" s="193"/>
      <c r="G193" s="193"/>
      <c r="H193" s="187">
        <f t="shared" si="14"/>
        <v>0</v>
      </c>
    </row>
    <row r="194" spans="2:8" ht="15">
      <c r="B194" s="603" t="s">
        <v>130</v>
      </c>
      <c r="C194" s="791"/>
      <c r="D194" s="192"/>
      <c r="E194" s="192"/>
      <c r="F194" s="193"/>
      <c r="G194" s="193"/>
      <c r="H194" s="187">
        <f t="shared" si="14"/>
        <v>0</v>
      </c>
    </row>
    <row r="195" spans="2:8" ht="15">
      <c r="B195" s="603" t="s">
        <v>131</v>
      </c>
      <c r="C195" s="791"/>
      <c r="D195" s="192"/>
      <c r="E195" s="192"/>
      <c r="F195" s="193"/>
      <c r="G195" s="193"/>
      <c r="H195" s="187">
        <f t="shared" si="14"/>
        <v>0</v>
      </c>
    </row>
    <row r="196" spans="2:8" ht="15">
      <c r="B196" s="603" t="s">
        <v>132</v>
      </c>
      <c r="C196" s="791"/>
      <c r="D196" s="192"/>
      <c r="E196" s="192"/>
      <c r="F196" s="193"/>
      <c r="G196" s="193"/>
      <c r="H196" s="187">
        <f t="shared" si="14"/>
        <v>0</v>
      </c>
    </row>
    <row r="197" spans="2:8" ht="15">
      <c r="B197" s="603" t="s">
        <v>133</v>
      </c>
      <c r="C197" s="791"/>
      <c r="D197" s="192">
        <v>34400</v>
      </c>
      <c r="E197" s="192"/>
      <c r="F197" s="193"/>
      <c r="G197" s="193">
        <v>34400</v>
      </c>
      <c r="H197" s="187">
        <f t="shared" si="14"/>
        <v>0</v>
      </c>
    </row>
    <row r="198" spans="2:8" ht="15">
      <c r="B198" s="792" t="s">
        <v>134</v>
      </c>
      <c r="C198" s="791"/>
      <c r="D198" s="192"/>
      <c r="E198" s="192"/>
      <c r="F198" s="193"/>
      <c r="G198" s="193"/>
      <c r="H198" s="187">
        <f>D198+E198-F198-G198</f>
        <v>0</v>
      </c>
    </row>
    <row r="199" spans="2:8" ht="15">
      <c r="B199" s="792" t="s">
        <v>135</v>
      </c>
      <c r="C199" s="791"/>
      <c r="D199" s="192"/>
      <c r="E199" s="192"/>
      <c r="F199" s="193"/>
      <c r="G199" s="193"/>
      <c r="H199" s="187">
        <f>D199+E199-F199-G199</f>
        <v>0</v>
      </c>
    </row>
    <row r="200" spans="2:8" ht="30" customHeight="1">
      <c r="B200" s="790" t="s">
        <v>136</v>
      </c>
      <c r="C200" s="791"/>
      <c r="D200" s="192"/>
      <c r="E200" s="192"/>
      <c r="F200" s="193"/>
      <c r="G200" s="193"/>
      <c r="H200" s="187">
        <f t="shared" si="14"/>
        <v>0</v>
      </c>
    </row>
    <row r="201" spans="2:8" ht="24.75" customHeight="1">
      <c r="B201" s="790" t="s">
        <v>137</v>
      </c>
      <c r="C201" s="791"/>
      <c r="D201" s="192"/>
      <c r="E201" s="192"/>
      <c r="F201" s="193"/>
      <c r="G201" s="193"/>
      <c r="H201" s="187">
        <f t="shared" si="14"/>
        <v>0</v>
      </c>
    </row>
    <row r="202" spans="2:8" ht="15">
      <c r="B202" s="792" t="s">
        <v>138</v>
      </c>
      <c r="C202" s="791"/>
      <c r="D202" s="192"/>
      <c r="E202" s="192"/>
      <c r="F202" s="193"/>
      <c r="G202" s="193"/>
      <c r="H202" s="187">
        <f t="shared" si="14"/>
        <v>0</v>
      </c>
    </row>
    <row r="203" spans="2:8" ht="15">
      <c r="B203" s="792" t="s">
        <v>139</v>
      </c>
      <c r="C203" s="791"/>
      <c r="D203" s="192"/>
      <c r="E203" s="192"/>
      <c r="F203" s="193"/>
      <c r="G203" s="193"/>
      <c r="H203" s="187">
        <f t="shared" si="14"/>
        <v>0</v>
      </c>
    </row>
    <row r="204" spans="2:8" ht="15.75" thickBot="1">
      <c r="B204" s="793" t="s">
        <v>140</v>
      </c>
      <c r="C204" s="794"/>
      <c r="D204" s="194">
        <v>13026164.99</v>
      </c>
      <c r="E204" s="194">
        <v>4390930.54</v>
      </c>
      <c r="F204" s="193"/>
      <c r="G204" s="193">
        <v>12229785.119999999</v>
      </c>
      <c r="H204" s="187">
        <f t="shared" si="14"/>
        <v>5187310.410000002</v>
      </c>
    </row>
    <row r="205" spans="2:8" ht="15.75" thickBot="1">
      <c r="B205" s="788" t="s">
        <v>141</v>
      </c>
      <c r="C205" s="832"/>
      <c r="D205" s="195">
        <f>SUM(D175:D184)</f>
        <v>14673787.85</v>
      </c>
      <c r="E205" s="195">
        <f>SUM(E175:E184)</f>
        <v>5022139.8099999996</v>
      </c>
      <c r="F205" s="195">
        <f>SUM(F175:F184)</f>
        <v>0</v>
      </c>
      <c r="G205" s="195">
        <f>SUM(G175:G184)</f>
        <v>13331506.51</v>
      </c>
      <c r="H205" s="196">
        <f>SUM(H175:H184)</f>
        <v>6364421.1500000022</v>
      </c>
    </row>
    <row r="206" spans="2:8" ht="15">
      <c r="B206"/>
      <c r="C206"/>
      <c r="D206"/>
      <c r="E206"/>
      <c r="F206"/>
      <c r="G206"/>
      <c r="H206"/>
    </row>
    <row r="207" spans="2:8" ht="14.25">
      <c r="B207" s="197"/>
      <c r="C207" s="197"/>
      <c r="D207" s="197"/>
      <c r="E207" s="197"/>
      <c r="F207" s="197"/>
      <c r="G207" s="197"/>
      <c r="H207" s="197"/>
    </row>
    <row r="208" spans="2:8" ht="15" thickBot="1">
      <c r="B208" s="507" t="s">
        <v>142</v>
      </c>
      <c r="C208" s="507"/>
      <c r="D208" s="507"/>
    </row>
    <row r="209" spans="2:5" ht="26.25" thickBot="1">
      <c r="B209" s="788" t="s">
        <v>33</v>
      </c>
      <c r="C209" s="833"/>
      <c r="D209" s="199" t="s">
        <v>54</v>
      </c>
      <c r="E209" s="467" t="s">
        <v>55</v>
      </c>
    </row>
    <row r="210" spans="2:5" ht="14.25" thickBot="1">
      <c r="B210" s="788" t="s">
        <v>143</v>
      </c>
      <c r="C210" s="827"/>
      <c r="D210" s="199"/>
      <c r="E210" s="200"/>
    </row>
    <row r="211" spans="2:5">
      <c r="B211" s="828" t="s">
        <v>144</v>
      </c>
      <c r="C211" s="829"/>
      <c r="D211" s="201"/>
      <c r="E211" s="202"/>
    </row>
    <row r="212" spans="2:5">
      <c r="B212" s="830" t="s">
        <v>145</v>
      </c>
      <c r="C212" s="831"/>
      <c r="D212" s="203"/>
      <c r="E212" s="204"/>
    </row>
    <row r="213" spans="2:5" ht="14.25" thickBot="1">
      <c r="B213" s="825" t="s">
        <v>146</v>
      </c>
      <c r="C213" s="826"/>
      <c r="D213" s="203"/>
      <c r="E213" s="204"/>
    </row>
    <row r="214" spans="2:5" ht="26.25" customHeight="1" thickBot="1">
      <c r="B214" s="788" t="s">
        <v>147</v>
      </c>
      <c r="C214" s="827"/>
      <c r="D214" s="205">
        <f>SUM(D215:D217)</f>
        <v>0</v>
      </c>
      <c r="E214" s="206">
        <f>SUM(E215:E217)</f>
        <v>0</v>
      </c>
    </row>
    <row r="215" spans="2:5" ht="25.5" customHeight="1">
      <c r="B215" s="828" t="s">
        <v>144</v>
      </c>
      <c r="C215" s="829"/>
      <c r="D215" s="201"/>
      <c r="E215" s="202"/>
    </row>
    <row r="216" spans="2:5">
      <c r="B216" s="830" t="s">
        <v>145</v>
      </c>
      <c r="C216" s="831"/>
      <c r="D216" s="203"/>
      <c r="E216" s="204"/>
    </row>
    <row r="217" spans="2:5" ht="14.25" thickBot="1">
      <c r="B217" s="825" t="s">
        <v>146</v>
      </c>
      <c r="C217" s="826"/>
      <c r="D217" s="203"/>
      <c r="E217" s="204"/>
    </row>
    <row r="218" spans="2:5" ht="26.25" customHeight="1" thickBot="1">
      <c r="B218" s="788" t="s">
        <v>148</v>
      </c>
      <c r="C218" s="827"/>
      <c r="D218" s="207">
        <f>SUM(D219:D221)</f>
        <v>0</v>
      </c>
      <c r="E218" s="208">
        <f>SUM(E219:E221)</f>
        <v>0</v>
      </c>
    </row>
    <row r="219" spans="2:5" ht="25.5" customHeight="1">
      <c r="B219" s="828" t="s">
        <v>144</v>
      </c>
      <c r="C219" s="829"/>
      <c r="D219" s="201"/>
      <c r="E219" s="202"/>
    </row>
    <row r="220" spans="2:5">
      <c r="B220" s="830" t="s">
        <v>145</v>
      </c>
      <c r="C220" s="831"/>
      <c r="D220" s="203"/>
      <c r="E220" s="204"/>
    </row>
    <row r="221" spans="2:5" ht="14.25" thickBot="1">
      <c r="B221" s="825" t="s">
        <v>146</v>
      </c>
      <c r="C221" s="826"/>
      <c r="D221" s="203"/>
      <c r="E221" s="204"/>
    </row>
    <row r="222" spans="2:5" ht="14.25" thickBot="1">
      <c r="B222" s="788" t="s">
        <v>149</v>
      </c>
      <c r="C222" s="827"/>
      <c r="D222" s="209">
        <f>D214+D218</f>
        <v>0</v>
      </c>
      <c r="E222" s="208">
        <f>E214+E218</f>
        <v>0</v>
      </c>
    </row>
    <row r="225" spans="2:6" ht="60.75" customHeight="1">
      <c r="B225" s="507" t="s">
        <v>150</v>
      </c>
      <c r="C225" s="507"/>
      <c r="D225" s="507"/>
      <c r="E225" s="711"/>
    </row>
    <row r="226" spans="2:6" ht="14.25" thickBot="1">
      <c r="B226" s="210"/>
      <c r="C226" s="210"/>
      <c r="D226" s="210"/>
    </row>
    <row r="227" spans="2:6" ht="26.25" thickBot="1">
      <c r="B227" s="510" t="s">
        <v>151</v>
      </c>
      <c r="C227" s="511"/>
      <c r="D227" s="148" t="s">
        <v>106</v>
      </c>
      <c r="E227" s="220" t="s">
        <v>110</v>
      </c>
    </row>
    <row r="228" spans="2:6" ht="25.5" customHeight="1">
      <c r="B228" s="820" t="s">
        <v>152</v>
      </c>
      <c r="C228" s="821"/>
      <c r="D228" s="211"/>
      <c r="E228" s="212"/>
    </row>
    <row r="229" spans="2:6" ht="26.25" customHeight="1" thickBot="1">
      <c r="B229" s="822" t="s">
        <v>153</v>
      </c>
      <c r="C229" s="518"/>
      <c r="D229" s="213"/>
      <c r="E229" s="214"/>
    </row>
    <row r="230" spans="2:6" ht="14.25" thickBot="1">
      <c r="B230" s="712" t="s">
        <v>141</v>
      </c>
      <c r="C230" s="823"/>
      <c r="D230" s="215">
        <f>SUM(D228:D229)</f>
        <v>0</v>
      </c>
      <c r="E230" s="216">
        <f>SUM(E228:E229)</f>
        <v>0</v>
      </c>
    </row>
    <row r="236" spans="2:6" ht="14.25">
      <c r="B236" s="824" t="s">
        <v>154</v>
      </c>
      <c r="C236" s="824"/>
      <c r="D236" s="824"/>
      <c r="E236" s="824"/>
      <c r="F236" s="824"/>
    </row>
    <row r="237" spans="2:6" ht="14.25" thickBot="1">
      <c r="B237" s="217"/>
      <c r="C237" s="218"/>
      <c r="D237" s="218"/>
      <c r="E237" s="218"/>
      <c r="F237" s="218"/>
    </row>
    <row r="238" spans="2:6" ht="15.75" thickBot="1">
      <c r="B238" s="468" t="s">
        <v>155</v>
      </c>
      <c r="C238" s="815" t="s">
        <v>156</v>
      </c>
      <c r="D238" s="715"/>
      <c r="E238" s="815" t="s">
        <v>157</v>
      </c>
      <c r="F238" s="715"/>
    </row>
    <row r="239" spans="2:6" ht="14.25" thickBot="1">
      <c r="B239" s="219"/>
      <c r="C239" s="220" t="s">
        <v>158</v>
      </c>
      <c r="D239" s="221" t="s">
        <v>159</v>
      </c>
      <c r="E239" s="222" t="s">
        <v>160</v>
      </c>
      <c r="F239" s="221" t="s">
        <v>161</v>
      </c>
    </row>
    <row r="240" spans="2:6" ht="15.75" thickBot="1">
      <c r="B240" s="223" t="s">
        <v>162</v>
      </c>
      <c r="C240" s="815"/>
      <c r="D240" s="816"/>
      <c r="E240" s="816"/>
      <c r="F240" s="817"/>
    </row>
    <row r="241" spans="2:6">
      <c r="B241" s="224" t="s">
        <v>163</v>
      </c>
      <c r="C241" s="225"/>
      <c r="D241" s="225"/>
      <c r="E241" s="226"/>
      <c r="F241" s="225"/>
    </row>
    <row r="242" spans="2:6" ht="25.5">
      <c r="B242" s="224" t="s">
        <v>164</v>
      </c>
      <c r="C242" s="225"/>
      <c r="D242" s="225"/>
      <c r="E242" s="226"/>
      <c r="F242" s="225"/>
    </row>
    <row r="243" spans="2:6">
      <c r="B243" s="224" t="s">
        <v>165</v>
      </c>
      <c r="C243" s="225"/>
      <c r="D243" s="225"/>
      <c r="E243" s="226"/>
      <c r="F243" s="225"/>
    </row>
    <row r="244" spans="2:6">
      <c r="B244" s="224" t="s">
        <v>166</v>
      </c>
      <c r="C244" s="227"/>
      <c r="D244" s="227"/>
      <c r="E244" s="228"/>
      <c r="F244" s="227"/>
    </row>
    <row r="245" spans="2:6">
      <c r="B245" s="229" t="s">
        <v>89</v>
      </c>
      <c r="C245" s="227"/>
      <c r="D245" s="227"/>
      <c r="E245" s="228"/>
      <c r="F245" s="227"/>
    </row>
    <row r="246" spans="2:6" ht="14.25" thickBot="1">
      <c r="B246" s="230" t="s">
        <v>89</v>
      </c>
      <c r="C246" s="231"/>
      <c r="D246" s="231"/>
      <c r="E246" s="232"/>
      <c r="F246" s="231"/>
    </row>
    <row r="247" spans="2:6" ht="14.25" thickBot="1">
      <c r="B247" s="233" t="s">
        <v>141</v>
      </c>
      <c r="C247" s="145">
        <f>SUM(C241:C244)</f>
        <v>0</v>
      </c>
      <c r="D247" s="145">
        <f>SUM(D241:D244)</f>
        <v>0</v>
      </c>
      <c r="E247" s="145">
        <f>SUM(E241:E244)</f>
        <v>0</v>
      </c>
      <c r="F247" s="145">
        <f>SUM(F241:F244)</f>
        <v>0</v>
      </c>
    </row>
    <row r="248" spans="2:6" ht="15.75" thickBot="1">
      <c r="B248" s="223" t="s">
        <v>167</v>
      </c>
      <c r="C248" s="815"/>
      <c r="D248" s="816"/>
      <c r="E248" s="816"/>
      <c r="F248" s="817"/>
    </row>
    <row r="249" spans="2:6">
      <c r="B249" s="224" t="s">
        <v>163</v>
      </c>
      <c r="C249" s="225"/>
      <c r="D249" s="225"/>
      <c r="E249" s="226"/>
      <c r="F249" s="225"/>
    </row>
    <row r="250" spans="2:6" ht="25.5">
      <c r="B250" s="224" t="s">
        <v>164</v>
      </c>
      <c r="C250" s="225"/>
      <c r="D250" s="225"/>
      <c r="E250" s="226"/>
      <c r="F250" s="225"/>
    </row>
    <row r="251" spans="2:6">
      <c r="B251" s="224" t="s">
        <v>165</v>
      </c>
      <c r="C251" s="225"/>
      <c r="D251" s="225"/>
      <c r="E251" s="226"/>
      <c r="F251" s="225"/>
    </row>
    <row r="252" spans="2:6">
      <c r="B252" s="224" t="s">
        <v>166</v>
      </c>
      <c r="C252" s="227"/>
      <c r="D252" s="227"/>
      <c r="E252" s="228"/>
      <c r="F252" s="227"/>
    </row>
    <row r="253" spans="2:6">
      <c r="B253" s="229" t="s">
        <v>89</v>
      </c>
      <c r="C253" s="227"/>
      <c r="D253" s="227"/>
      <c r="E253" s="228"/>
      <c r="F253" s="227"/>
    </row>
    <row r="254" spans="2:6" ht="14.25" thickBot="1">
      <c r="B254" s="230" t="s">
        <v>89</v>
      </c>
      <c r="C254" s="231"/>
      <c r="D254" s="231"/>
      <c r="E254" s="232"/>
      <c r="F254" s="231"/>
    </row>
    <row r="255" spans="2:6" ht="14.25" thickBot="1">
      <c r="B255" s="234" t="s">
        <v>141</v>
      </c>
      <c r="C255" s="145">
        <f>SUM(C249:C252)</f>
        <v>0</v>
      </c>
      <c r="D255" s="145">
        <f>SUM(D249:D252)</f>
        <v>0</v>
      </c>
      <c r="E255" s="145">
        <f>SUM(E249:E252)</f>
        <v>0</v>
      </c>
      <c r="F255" s="145">
        <f>SUM(F249:F252)</f>
        <v>0</v>
      </c>
    </row>
    <row r="258" spans="2:8" ht="29.25" customHeight="1">
      <c r="B258" s="507" t="s">
        <v>168</v>
      </c>
      <c r="C258" s="507"/>
      <c r="D258" s="507"/>
      <c r="E258" s="711"/>
      <c r="H258" s="235"/>
    </row>
    <row r="259" spans="2:8" ht="14.25" thickBot="1">
      <c r="B259" s="236"/>
      <c r="C259" s="237"/>
      <c r="D259" s="237"/>
      <c r="H259" s="235"/>
    </row>
    <row r="260" spans="2:8" ht="64.5" thickBot="1">
      <c r="B260" s="818" t="s">
        <v>169</v>
      </c>
      <c r="C260" s="819"/>
      <c r="D260" s="148" t="s">
        <v>106</v>
      </c>
      <c r="E260" s="220" t="s">
        <v>55</v>
      </c>
      <c r="F260" s="220" t="s">
        <v>170</v>
      </c>
      <c r="H260" s="238"/>
    </row>
    <row r="261" spans="2:8" ht="25.5" customHeight="1">
      <c r="B261" s="809" t="s">
        <v>171</v>
      </c>
      <c r="C261" s="810"/>
      <c r="D261" s="239"/>
      <c r="E261" s="240"/>
      <c r="F261" s="240"/>
      <c r="H261" s="238"/>
    </row>
    <row r="262" spans="2:8" ht="14.25">
      <c r="B262" s="801" t="s">
        <v>172</v>
      </c>
      <c r="C262" s="802"/>
      <c r="D262" s="241"/>
      <c r="E262" s="204"/>
      <c r="F262" s="204"/>
      <c r="H262" s="238"/>
    </row>
    <row r="263" spans="2:8" ht="25.5" customHeight="1">
      <c r="B263" s="811" t="s">
        <v>173</v>
      </c>
      <c r="C263" s="812"/>
      <c r="D263" s="242"/>
      <c r="E263" s="243"/>
      <c r="F263" s="243"/>
      <c r="H263" s="244"/>
    </row>
    <row r="264" spans="2:8" ht="14.25">
      <c r="B264" s="813" t="s">
        <v>174</v>
      </c>
      <c r="C264" s="814"/>
      <c r="D264" s="241"/>
      <c r="E264" s="204"/>
      <c r="F264" s="204"/>
      <c r="H264" s="238"/>
    </row>
    <row r="265" spans="2:8" ht="14.25">
      <c r="B265" s="801" t="s">
        <v>175</v>
      </c>
      <c r="C265" s="802"/>
      <c r="D265" s="245"/>
      <c r="E265" s="246"/>
      <c r="F265" s="246"/>
      <c r="H265" s="238"/>
    </row>
    <row r="266" spans="2:8" ht="14.25">
      <c r="B266" s="801" t="s">
        <v>176</v>
      </c>
      <c r="C266" s="802"/>
      <c r="D266" s="245"/>
      <c r="E266" s="246"/>
      <c r="F266" s="246"/>
      <c r="H266" s="238"/>
    </row>
    <row r="267" spans="2:8" ht="14.25">
      <c r="B267" s="801" t="s">
        <v>177</v>
      </c>
      <c r="C267" s="802"/>
      <c r="D267" s="247"/>
      <c r="E267" s="246"/>
      <c r="F267" s="246"/>
      <c r="H267" s="238"/>
    </row>
    <row r="268" spans="2:8">
      <c r="B268" s="801" t="s">
        <v>178</v>
      </c>
      <c r="C268" s="802"/>
      <c r="D268" s="248"/>
      <c r="E268" s="204"/>
      <c r="F268" s="204"/>
    </row>
    <row r="269" spans="2:8" ht="14.25" thickBot="1">
      <c r="B269" s="803" t="s">
        <v>16</v>
      </c>
      <c r="C269" s="804"/>
      <c r="D269" s="249"/>
      <c r="E269" s="250"/>
      <c r="F269" s="250"/>
    </row>
    <row r="270" spans="2:8" ht="14.25" thickBot="1">
      <c r="B270" s="805" t="s">
        <v>101</v>
      </c>
      <c r="C270" s="806"/>
      <c r="D270" s="251">
        <f>D261+D262+D264+D268</f>
        <v>0</v>
      </c>
      <c r="E270" s="252">
        <f>E261+E262+E264+E268</f>
        <v>0</v>
      </c>
      <c r="F270" s="252"/>
    </row>
    <row r="271" spans="2:8">
      <c r="B271" s="486"/>
      <c r="C271" s="486"/>
      <c r="D271" s="487"/>
      <c r="E271" s="487"/>
      <c r="F271" s="487"/>
    </row>
    <row r="272" spans="2:8">
      <c r="B272" s="486"/>
      <c r="C272" s="486"/>
      <c r="D272" s="487"/>
      <c r="E272" s="487"/>
      <c r="F272" s="487"/>
    </row>
    <row r="273" spans="2:5" ht="14.25">
      <c r="B273" s="554" t="s">
        <v>179</v>
      </c>
      <c r="C273" s="554"/>
      <c r="D273" s="554"/>
      <c r="E273" s="554"/>
    </row>
    <row r="274" spans="2:5" ht="14.25" thickBot="1">
      <c r="B274" s="179"/>
      <c r="C274" s="180"/>
      <c r="D274" s="181"/>
      <c r="E274" s="181"/>
    </row>
    <row r="275" spans="2:5" ht="26.25" thickBot="1">
      <c r="B275" s="807" t="s">
        <v>105</v>
      </c>
      <c r="C275" s="808"/>
      <c r="D275" s="463" t="s">
        <v>106</v>
      </c>
      <c r="E275" s="466" t="s">
        <v>110</v>
      </c>
    </row>
    <row r="276" spans="2:5" ht="32.25" customHeight="1" thickBot="1">
      <c r="B276" s="542" t="s">
        <v>180</v>
      </c>
      <c r="C276" s="795"/>
      <c r="D276" s="253"/>
      <c r="E276" s="254"/>
    </row>
    <row r="277" spans="2:5" ht="15.75" thickBot="1">
      <c r="B277" s="542" t="s">
        <v>181</v>
      </c>
      <c r="C277" s="795"/>
      <c r="D277" s="253"/>
      <c r="E277" s="254"/>
    </row>
    <row r="278" spans="2:5" ht="15.75" thickBot="1">
      <c r="B278" s="542" t="s">
        <v>182</v>
      </c>
      <c r="C278" s="795"/>
      <c r="D278" s="253"/>
      <c r="E278" s="254"/>
    </row>
    <row r="279" spans="2:5" ht="25.5" customHeight="1" thickBot="1">
      <c r="B279" s="542" t="s">
        <v>183</v>
      </c>
      <c r="C279" s="795"/>
      <c r="D279" s="253"/>
      <c r="E279" s="254"/>
    </row>
    <row r="280" spans="2:5" ht="27" customHeight="1" thickBot="1">
      <c r="B280" s="542" t="s">
        <v>184</v>
      </c>
      <c r="C280" s="795"/>
      <c r="D280" s="253"/>
      <c r="E280" s="254"/>
    </row>
    <row r="281" spans="2:5" ht="15.75" thickBot="1">
      <c r="B281" s="796" t="s">
        <v>185</v>
      </c>
      <c r="C281" s="795"/>
      <c r="D281" s="253"/>
      <c r="E281" s="254"/>
    </row>
    <row r="282" spans="2:5" ht="29.25" customHeight="1" thickBot="1">
      <c r="B282" s="796" t="s">
        <v>186</v>
      </c>
      <c r="C282" s="795"/>
      <c r="D282" s="253"/>
      <c r="E282" s="254"/>
    </row>
    <row r="283" spans="2:5" ht="25.5" customHeight="1" thickBot="1">
      <c r="B283" s="796" t="s">
        <v>187</v>
      </c>
      <c r="C283" s="795"/>
      <c r="D283" s="253"/>
      <c r="E283" s="254"/>
    </row>
    <row r="284" spans="2:5" ht="15.75" thickBot="1">
      <c r="B284" s="796" t="s">
        <v>188</v>
      </c>
      <c r="C284" s="797"/>
      <c r="D284" s="255">
        <f>SUM(D285:D304)</f>
        <v>0</v>
      </c>
      <c r="E284" s="256">
        <f>SUM(E285:E304)</f>
        <v>0</v>
      </c>
    </row>
    <row r="285" spans="2:5" ht="15">
      <c r="B285" s="798" t="s">
        <v>121</v>
      </c>
      <c r="C285" s="799"/>
      <c r="D285" s="257">
        <v>0</v>
      </c>
      <c r="E285" s="258">
        <v>0</v>
      </c>
    </row>
    <row r="286" spans="2:5" ht="15">
      <c r="B286" s="800" t="s">
        <v>122</v>
      </c>
      <c r="C286" s="791"/>
      <c r="D286" s="257">
        <v>0</v>
      </c>
      <c r="E286" s="258">
        <v>0</v>
      </c>
    </row>
    <row r="287" spans="2:5" ht="15">
      <c r="B287" s="603" t="s">
        <v>123</v>
      </c>
      <c r="C287" s="791"/>
      <c r="D287" s="257">
        <v>0</v>
      </c>
      <c r="E287" s="258">
        <v>0</v>
      </c>
    </row>
    <row r="288" spans="2:5" ht="24.75" customHeight="1">
      <c r="B288" s="790" t="s">
        <v>124</v>
      </c>
      <c r="C288" s="791"/>
      <c r="D288" s="257">
        <v>0</v>
      </c>
      <c r="E288" s="258">
        <v>0</v>
      </c>
    </row>
    <row r="289" spans="2:5" ht="15">
      <c r="B289" s="603" t="s">
        <v>125</v>
      </c>
      <c r="C289" s="791"/>
      <c r="D289" s="257">
        <v>0</v>
      </c>
      <c r="E289" s="258">
        <v>0</v>
      </c>
    </row>
    <row r="290" spans="2:5" ht="15">
      <c r="B290" s="603" t="s">
        <v>126</v>
      </c>
      <c r="C290" s="791"/>
      <c r="D290" s="257">
        <v>0</v>
      </c>
      <c r="E290" s="258">
        <v>0</v>
      </c>
    </row>
    <row r="291" spans="2:5" ht="15">
      <c r="B291" s="603" t="s">
        <v>127</v>
      </c>
      <c r="C291" s="791"/>
      <c r="D291" s="257">
        <v>0</v>
      </c>
      <c r="E291" s="258">
        <v>0</v>
      </c>
    </row>
    <row r="292" spans="2:5" ht="15">
      <c r="B292" s="603" t="s">
        <v>128</v>
      </c>
      <c r="C292" s="791"/>
      <c r="D292" s="257">
        <v>0</v>
      </c>
      <c r="E292" s="258">
        <v>0</v>
      </c>
    </row>
    <row r="293" spans="2:5" ht="15">
      <c r="B293" s="603" t="s">
        <v>129</v>
      </c>
      <c r="C293" s="791"/>
      <c r="D293" s="257">
        <v>0</v>
      </c>
      <c r="E293" s="258">
        <v>0</v>
      </c>
    </row>
    <row r="294" spans="2:5" ht="15">
      <c r="B294" s="603" t="s">
        <v>130</v>
      </c>
      <c r="C294" s="791"/>
      <c r="D294" s="257">
        <v>0</v>
      </c>
      <c r="E294" s="258">
        <v>0</v>
      </c>
    </row>
    <row r="295" spans="2:5" ht="15">
      <c r="B295" s="603" t="s">
        <v>131</v>
      </c>
      <c r="C295" s="791"/>
      <c r="D295" s="257">
        <v>0</v>
      </c>
      <c r="E295" s="258">
        <v>0</v>
      </c>
    </row>
    <row r="296" spans="2:5" ht="15">
      <c r="B296" s="603" t="s">
        <v>132</v>
      </c>
      <c r="C296" s="791"/>
      <c r="D296" s="257">
        <v>0</v>
      </c>
      <c r="E296" s="258">
        <v>0</v>
      </c>
    </row>
    <row r="297" spans="2:5" ht="15">
      <c r="B297" s="603" t="s">
        <v>133</v>
      </c>
      <c r="C297" s="791"/>
      <c r="D297" s="257">
        <v>0</v>
      </c>
      <c r="E297" s="258">
        <v>0</v>
      </c>
    </row>
    <row r="298" spans="2:5" ht="15">
      <c r="B298" s="792" t="s">
        <v>134</v>
      </c>
      <c r="C298" s="791"/>
      <c r="D298" s="257">
        <v>0</v>
      </c>
      <c r="E298" s="258">
        <v>0</v>
      </c>
    </row>
    <row r="299" spans="2:5" ht="15">
      <c r="B299" s="792" t="s">
        <v>135</v>
      </c>
      <c r="C299" s="791"/>
      <c r="D299" s="257">
        <v>0</v>
      </c>
      <c r="E299" s="258">
        <v>0</v>
      </c>
    </row>
    <row r="300" spans="2:5" ht="15">
      <c r="B300" s="790" t="s">
        <v>136</v>
      </c>
      <c r="C300" s="791"/>
      <c r="D300" s="257">
        <v>0</v>
      </c>
      <c r="E300" s="258">
        <v>0</v>
      </c>
    </row>
    <row r="301" spans="2:5" ht="15">
      <c r="B301" s="790" t="s">
        <v>137</v>
      </c>
      <c r="C301" s="791"/>
      <c r="D301" s="257">
        <v>0</v>
      </c>
      <c r="E301" s="258">
        <v>0</v>
      </c>
    </row>
    <row r="302" spans="2:5" ht="15">
      <c r="B302" s="792" t="s">
        <v>138</v>
      </c>
      <c r="C302" s="791"/>
      <c r="D302" s="257">
        <v>0</v>
      </c>
      <c r="E302" s="258">
        <v>0</v>
      </c>
    </row>
    <row r="303" spans="2:5" ht="15">
      <c r="B303" s="792" t="s">
        <v>139</v>
      </c>
      <c r="C303" s="791"/>
      <c r="D303" s="257">
        <v>0</v>
      </c>
      <c r="E303" s="258">
        <v>0</v>
      </c>
    </row>
    <row r="304" spans="2:5" ht="15.75" thickBot="1">
      <c r="B304" s="793" t="s">
        <v>140</v>
      </c>
      <c r="C304" s="794"/>
      <c r="D304" s="259">
        <v>0</v>
      </c>
      <c r="E304" s="258">
        <v>0</v>
      </c>
    </row>
    <row r="305" spans="2:9" ht="15.75" thickBot="1">
      <c r="B305" s="788" t="s">
        <v>141</v>
      </c>
      <c r="C305" s="795"/>
      <c r="D305" s="208">
        <f>D283+D284</f>
        <v>0</v>
      </c>
      <c r="E305" s="208">
        <f>E284+E283</f>
        <v>0</v>
      </c>
    </row>
    <row r="306" spans="2:9" ht="15">
      <c r="B306"/>
      <c r="C306"/>
      <c r="D306"/>
      <c r="E306"/>
    </row>
    <row r="308" spans="2:9" ht="14.25">
      <c r="B308" s="787" t="s">
        <v>189</v>
      </c>
      <c r="C308" s="787"/>
      <c r="D308" s="787"/>
    </row>
    <row r="309" spans="2:9" ht="16.5" thickBot="1">
      <c r="B309" s="260"/>
      <c r="C309" s="181"/>
      <c r="D309" s="181"/>
    </row>
    <row r="310" spans="2:9" ht="26.25" thickBot="1">
      <c r="B310" s="788" t="s">
        <v>190</v>
      </c>
      <c r="C310" s="789"/>
      <c r="D310" s="469" t="s">
        <v>54</v>
      </c>
      <c r="E310" s="466" t="s">
        <v>55</v>
      </c>
      <c r="H310" s="786"/>
      <c r="I310" s="786"/>
    </row>
    <row r="311" spans="2:9" ht="14.25" thickBot="1">
      <c r="B311" s="531" t="s">
        <v>191</v>
      </c>
      <c r="C311" s="533"/>
      <c r="D311" s="251">
        <f>SUM(D312:D321)</f>
        <v>0</v>
      </c>
      <c r="E311" s="261">
        <f>SUM(E312:E321)</f>
        <v>0</v>
      </c>
      <c r="H311" s="786"/>
      <c r="I311" s="786"/>
    </row>
    <row r="312" spans="2:9" ht="55.5" customHeight="1">
      <c r="B312" s="780" t="s">
        <v>192</v>
      </c>
      <c r="C312" s="781"/>
      <c r="D312" s="262"/>
      <c r="E312" s="263"/>
      <c r="H312" s="786"/>
      <c r="I312" s="786"/>
    </row>
    <row r="313" spans="2:9">
      <c r="B313" s="782" t="s">
        <v>193</v>
      </c>
      <c r="C313" s="783"/>
      <c r="D313" s="264"/>
      <c r="E313" s="265"/>
    </row>
    <row r="314" spans="2:9">
      <c r="B314" s="644" t="s">
        <v>194</v>
      </c>
      <c r="C314" s="645"/>
      <c r="D314" s="266"/>
      <c r="E314" s="267"/>
    </row>
    <row r="315" spans="2:9" ht="28.5" customHeight="1">
      <c r="B315" s="648" t="s">
        <v>195</v>
      </c>
      <c r="C315" s="649"/>
      <c r="D315" s="266"/>
      <c r="E315" s="267"/>
    </row>
    <row r="316" spans="2:9" ht="32.25" customHeight="1">
      <c r="B316" s="648" t="s">
        <v>196</v>
      </c>
      <c r="C316" s="649"/>
      <c r="D316" s="266"/>
      <c r="E316" s="267"/>
    </row>
    <row r="317" spans="2:9">
      <c r="B317" s="646" t="s">
        <v>197</v>
      </c>
      <c r="C317" s="647"/>
      <c r="D317" s="266"/>
      <c r="E317" s="267"/>
    </row>
    <row r="318" spans="2:9">
      <c r="B318" s="646" t="s">
        <v>198</v>
      </c>
      <c r="C318" s="647"/>
      <c r="D318" s="266"/>
      <c r="E318" s="267"/>
    </row>
    <row r="319" spans="2:9">
      <c r="B319" s="644" t="s">
        <v>199</v>
      </c>
      <c r="C319" s="645"/>
      <c r="D319" s="241"/>
      <c r="E319" s="268"/>
    </row>
    <row r="320" spans="2:9">
      <c r="B320" s="646" t="s">
        <v>200</v>
      </c>
      <c r="C320" s="647"/>
      <c r="D320" s="241"/>
      <c r="E320" s="268"/>
    </row>
    <row r="321" spans="2:10" ht="14.25" thickBot="1">
      <c r="B321" s="784" t="s">
        <v>16</v>
      </c>
      <c r="C321" s="785"/>
      <c r="D321" s="245"/>
      <c r="E321" s="269"/>
    </row>
    <row r="322" spans="2:10" ht="14.25" thickBot="1">
      <c r="B322" s="531" t="s">
        <v>201</v>
      </c>
      <c r="C322" s="533"/>
      <c r="D322" s="251">
        <f>SUM(D323:D332)</f>
        <v>9.1199999999999992</v>
      </c>
      <c r="E322" s="252">
        <f>SUM(E323:E332)</f>
        <v>161.15</v>
      </c>
    </row>
    <row r="323" spans="2:10" ht="59.25" customHeight="1">
      <c r="B323" s="780" t="s">
        <v>192</v>
      </c>
      <c r="C323" s="781"/>
      <c r="D323" s="264"/>
      <c r="E323" s="265"/>
    </row>
    <row r="324" spans="2:10">
      <c r="B324" s="782" t="s">
        <v>193</v>
      </c>
      <c r="C324" s="783"/>
      <c r="D324" s="264"/>
      <c r="E324" s="265"/>
    </row>
    <row r="325" spans="2:10">
      <c r="B325" s="644" t="s">
        <v>194</v>
      </c>
      <c r="C325" s="645"/>
      <c r="D325" s="266"/>
      <c r="E325" s="267"/>
    </row>
    <row r="326" spans="2:10" ht="27.75" customHeight="1">
      <c r="B326" s="648" t="s">
        <v>195</v>
      </c>
      <c r="C326" s="649"/>
      <c r="D326" s="266"/>
      <c r="E326" s="267"/>
    </row>
    <row r="327" spans="2:10" ht="24.75" customHeight="1">
      <c r="B327" s="648" t="s">
        <v>196</v>
      </c>
      <c r="C327" s="649"/>
      <c r="D327" s="266"/>
      <c r="E327" s="267"/>
    </row>
    <row r="328" spans="2:10">
      <c r="B328" s="648" t="s">
        <v>197</v>
      </c>
      <c r="C328" s="649"/>
      <c r="D328" s="266"/>
      <c r="E328" s="267"/>
    </row>
    <row r="329" spans="2:10">
      <c r="B329" s="646" t="s">
        <v>198</v>
      </c>
      <c r="C329" s="647"/>
      <c r="D329" s="266"/>
      <c r="E329" s="267"/>
    </row>
    <row r="330" spans="2:10">
      <c r="B330" s="646" t="s">
        <v>202</v>
      </c>
      <c r="C330" s="647"/>
      <c r="D330" s="241"/>
      <c r="E330" s="268"/>
    </row>
    <row r="331" spans="2:10">
      <c r="B331" s="646" t="s">
        <v>200</v>
      </c>
      <c r="C331" s="647"/>
      <c r="D331" s="241"/>
      <c r="E331" s="268"/>
    </row>
    <row r="332" spans="2:10" ht="63.75" customHeight="1" thickBot="1">
      <c r="B332" s="777" t="s">
        <v>203</v>
      </c>
      <c r="C332" s="778"/>
      <c r="D332" s="270">
        <v>9.1199999999999992</v>
      </c>
      <c r="E332" s="271">
        <v>161.15</v>
      </c>
    </row>
    <row r="333" spans="2:10" ht="14.25" thickBot="1">
      <c r="B333" s="766" t="s">
        <v>11</v>
      </c>
      <c r="C333" s="767"/>
      <c r="D333" s="272">
        <f>D311+D322</f>
        <v>9.1199999999999992</v>
      </c>
      <c r="E333" s="176">
        <f>E311+E322</f>
        <v>161.15</v>
      </c>
    </row>
    <row r="335" spans="2:10">
      <c r="I335" s="41"/>
      <c r="J335" s="41"/>
    </row>
    <row r="336" spans="2:10">
      <c r="J336" s="41"/>
    </row>
    <row r="338" spans="2:9" ht="15">
      <c r="B338" s="779" t="s">
        <v>204</v>
      </c>
      <c r="C338" s="779"/>
      <c r="D338" s="779"/>
      <c r="E338" s="779"/>
      <c r="F338" s="2"/>
      <c r="I338" s="41"/>
    </row>
    <row r="339" spans="2:9" ht="15.75" thickBot="1">
      <c r="B339" s="181"/>
      <c r="C339" s="181"/>
      <c r="D339" s="181"/>
      <c r="E339"/>
      <c r="I339" s="41"/>
    </row>
    <row r="340" spans="2:9" ht="26.25" thickBot="1">
      <c r="B340" s="753" t="s">
        <v>205</v>
      </c>
      <c r="C340" s="772"/>
      <c r="D340" s="470" t="s">
        <v>54</v>
      </c>
      <c r="E340" s="467" t="s">
        <v>110</v>
      </c>
      <c r="I340" s="41"/>
    </row>
    <row r="341" spans="2:9">
      <c r="B341" s="773" t="s">
        <v>206</v>
      </c>
      <c r="C341" s="774"/>
      <c r="D341" s="273">
        <f>SUM(D342:D348)</f>
        <v>4172824.74</v>
      </c>
      <c r="E341" s="273">
        <f>SUM(E342:E348)</f>
        <v>5023006.6300000008</v>
      </c>
      <c r="I341" s="41"/>
    </row>
    <row r="342" spans="2:9">
      <c r="B342" s="775" t="s">
        <v>207</v>
      </c>
      <c r="C342" s="776"/>
      <c r="D342" s="274">
        <v>2933170.99</v>
      </c>
      <c r="E342" s="275">
        <f>3428403.6-226429.58</f>
        <v>3201974.02</v>
      </c>
      <c r="I342" s="41"/>
    </row>
    <row r="343" spans="2:9">
      <c r="B343" s="775" t="s">
        <v>208</v>
      </c>
      <c r="C343" s="776"/>
      <c r="D343" s="274"/>
      <c r="E343" s="275"/>
    </row>
    <row r="344" spans="2:9" ht="27.75" customHeight="1">
      <c r="B344" s="603" t="s">
        <v>209</v>
      </c>
      <c r="C344" s="605"/>
      <c r="D344" s="274">
        <v>1202821.06</v>
      </c>
      <c r="E344" s="275">
        <f>997119.61+205701.45</f>
        <v>1202821.06</v>
      </c>
    </row>
    <row r="345" spans="2:9">
      <c r="B345" s="603" t="s">
        <v>210</v>
      </c>
      <c r="C345" s="605"/>
      <c r="D345" s="274"/>
      <c r="E345" s="275"/>
    </row>
    <row r="346" spans="2:9" ht="17.25" customHeight="1">
      <c r="B346" s="603" t="s">
        <v>211</v>
      </c>
      <c r="C346" s="605"/>
      <c r="D346" s="274">
        <v>36832.69</v>
      </c>
      <c r="E346" s="275">
        <f>16104.56+16381.76+4346.37</f>
        <v>36832.69</v>
      </c>
      <c r="I346" s="41"/>
    </row>
    <row r="347" spans="2:9" ht="16.5" customHeight="1">
      <c r="B347" s="603" t="s">
        <v>212</v>
      </c>
      <c r="C347" s="605"/>
      <c r="D347" s="274"/>
      <c r="E347" s="275"/>
      <c r="I347" s="41"/>
    </row>
    <row r="348" spans="2:9">
      <c r="B348" s="603" t="s">
        <v>140</v>
      </c>
      <c r="C348" s="605"/>
      <c r="D348" s="274"/>
      <c r="E348" s="275">
        <f>545031.94+36346.92</f>
        <v>581378.86</v>
      </c>
      <c r="I348" s="41"/>
    </row>
    <row r="349" spans="2:9">
      <c r="B349" s="606" t="s">
        <v>213</v>
      </c>
      <c r="C349" s="608"/>
      <c r="D349" s="273">
        <f>D350+D351+D353</f>
        <v>0</v>
      </c>
      <c r="E349" s="276">
        <f>E350+E351+E353</f>
        <v>0</v>
      </c>
      <c r="I349" s="41"/>
    </row>
    <row r="350" spans="2:9">
      <c r="B350" s="762" t="s">
        <v>214</v>
      </c>
      <c r="C350" s="763"/>
      <c r="D350" s="277"/>
      <c r="E350" s="278"/>
      <c r="I350" s="41"/>
    </row>
    <row r="351" spans="2:9">
      <c r="B351" s="762" t="s">
        <v>215</v>
      </c>
      <c r="C351" s="763"/>
      <c r="D351" s="277"/>
      <c r="E351" s="278"/>
      <c r="I351" s="41"/>
    </row>
    <row r="352" spans="2:9">
      <c r="B352" s="762" t="s">
        <v>216</v>
      </c>
      <c r="C352" s="763"/>
      <c r="D352" s="277"/>
      <c r="E352" s="278"/>
    </row>
    <row r="353" spans="2:6" ht="14.25" thickBot="1">
      <c r="B353" s="764" t="s">
        <v>140</v>
      </c>
      <c r="C353" s="765"/>
      <c r="D353" s="277"/>
      <c r="E353" s="278"/>
    </row>
    <row r="354" spans="2:6" ht="14.25" thickBot="1">
      <c r="B354" s="766" t="s">
        <v>11</v>
      </c>
      <c r="C354" s="767"/>
      <c r="D354" s="279">
        <f>D341+D349</f>
        <v>4172824.74</v>
      </c>
      <c r="E354" s="279">
        <f>E341+E349</f>
        <v>5023006.6300000008</v>
      </c>
    </row>
    <row r="357" spans="2:6" ht="26.25" customHeight="1">
      <c r="B357" s="757" t="s">
        <v>217</v>
      </c>
      <c r="C357" s="758"/>
      <c r="D357" s="758"/>
      <c r="E357" s="758"/>
    </row>
    <row r="358" spans="2:6" ht="14.25" thickBot="1">
      <c r="B358" s="237"/>
      <c r="C358" s="280"/>
      <c r="D358" s="237"/>
      <c r="E358" s="237"/>
    </row>
    <row r="359" spans="2:6" ht="26.25" thickBot="1">
      <c r="B359" s="768"/>
      <c r="C359" s="769"/>
      <c r="D359" s="442" t="s">
        <v>106</v>
      </c>
      <c r="E359" s="220" t="s">
        <v>55</v>
      </c>
    </row>
    <row r="360" spans="2:6" ht="14.25" thickBot="1">
      <c r="B360" s="770" t="s">
        <v>218</v>
      </c>
      <c r="C360" s="771"/>
      <c r="D360" s="241">
        <v>3970975.89</v>
      </c>
      <c r="E360" s="204">
        <v>2826761.45</v>
      </c>
    </row>
    <row r="361" spans="2:6" ht="14.25" thickBot="1">
      <c r="B361" s="531" t="s">
        <v>101</v>
      </c>
      <c r="C361" s="533"/>
      <c r="D361" s="252">
        <f>SUM(D360:D360)</f>
        <v>3970975.89</v>
      </c>
      <c r="E361" s="252">
        <f>SUM(E360:E360)</f>
        <v>2826761.45</v>
      </c>
    </row>
    <row r="364" spans="2:6" ht="15">
      <c r="B364" s="757" t="s">
        <v>219</v>
      </c>
      <c r="C364" s="758"/>
      <c r="D364" s="758"/>
      <c r="E364" s="758"/>
      <c r="F364" s="625"/>
    </row>
    <row r="365" spans="2:6" ht="15.75" thickBot="1">
      <c r="B365" s="237"/>
      <c r="C365" s="237"/>
      <c r="D365" s="237"/>
      <c r="E365" s="237"/>
      <c r="F365"/>
    </row>
    <row r="366" spans="2:6" ht="26.25" thickBot="1">
      <c r="B366" s="510" t="s">
        <v>33</v>
      </c>
      <c r="C366" s="755"/>
      <c r="D366" s="221" t="s">
        <v>220</v>
      </c>
      <c r="E366" s="221" t="s">
        <v>221</v>
      </c>
      <c r="F366" s="281"/>
    </row>
    <row r="367" spans="2:6" ht="15.75" thickBot="1">
      <c r="B367" s="512" t="s">
        <v>222</v>
      </c>
      <c r="C367" s="759"/>
      <c r="D367" s="282">
        <v>688280.8</v>
      </c>
      <c r="E367" s="283">
        <v>554645.22</v>
      </c>
      <c r="F367"/>
    </row>
    <row r="368" spans="2:6" ht="15">
      <c r="B368"/>
      <c r="C368"/>
      <c r="D368"/>
      <c r="E368"/>
      <c r="F368"/>
    </row>
    <row r="369" spans="2:12" ht="29.25" customHeight="1">
      <c r="B369" s="760" t="s">
        <v>223</v>
      </c>
      <c r="C369" s="761"/>
      <c r="D369" s="761"/>
      <c r="E369" s="625"/>
      <c r="F369" s="625"/>
    </row>
    <row r="374" spans="2:12" ht="14.25">
      <c r="B374" s="747" t="s">
        <v>224</v>
      </c>
      <c r="C374" s="747"/>
      <c r="D374" s="747"/>
      <c r="E374" s="747"/>
      <c r="F374" s="747"/>
      <c r="G374" s="747"/>
      <c r="H374" s="747"/>
      <c r="I374" s="747"/>
      <c r="J374" s="747"/>
    </row>
    <row r="376" spans="2:12" ht="14.25">
      <c r="B376" s="747" t="s">
        <v>225</v>
      </c>
      <c r="C376" s="747"/>
      <c r="D376" s="747"/>
      <c r="E376" s="747"/>
      <c r="F376" s="747"/>
      <c r="G376" s="747"/>
      <c r="H376" s="747"/>
      <c r="I376" s="747"/>
      <c r="J376" s="747"/>
    </row>
    <row r="377" spans="2:12" ht="17.25" thickBot="1">
      <c r="B377" s="284"/>
      <c r="C377" s="284"/>
      <c r="D377" s="284"/>
      <c r="E377" s="284"/>
      <c r="F377" s="284"/>
      <c r="G377" s="284"/>
      <c r="H377" s="284"/>
      <c r="I377" s="284"/>
      <c r="J377" s="285"/>
    </row>
    <row r="378" spans="2:12" ht="15.75" thickBot="1">
      <c r="B378" s="748" t="s">
        <v>226</v>
      </c>
      <c r="C378" s="750" t="s">
        <v>227</v>
      </c>
      <c r="D378" s="751"/>
      <c r="E378" s="752"/>
      <c r="F378" s="753" t="s">
        <v>65</v>
      </c>
      <c r="G378" s="754"/>
      <c r="H378" s="755"/>
      <c r="I378" s="750" t="s">
        <v>228</v>
      </c>
      <c r="J378" s="754"/>
      <c r="K378" s="755"/>
      <c r="L378" s="286" t="s">
        <v>90</v>
      </c>
    </row>
    <row r="379" spans="2:12" ht="95.25" thickBot="1">
      <c r="B379" s="749"/>
      <c r="C379" s="287" t="s">
        <v>229</v>
      </c>
      <c r="D379" s="288" t="s">
        <v>230</v>
      </c>
      <c r="E379" s="289" t="s">
        <v>69</v>
      </c>
      <c r="F379" s="290" t="s">
        <v>37</v>
      </c>
      <c r="G379" s="290" t="s">
        <v>231</v>
      </c>
      <c r="H379" s="291" t="s">
        <v>232</v>
      </c>
      <c r="I379" s="287" t="s">
        <v>229</v>
      </c>
      <c r="J379" s="288" t="s">
        <v>233</v>
      </c>
      <c r="K379" s="292" t="s">
        <v>234</v>
      </c>
      <c r="L379" s="293"/>
    </row>
    <row r="380" spans="2:12" ht="14.25" thickBot="1">
      <c r="B380" s="120" t="s">
        <v>54</v>
      </c>
      <c r="C380" s="294"/>
      <c r="D380" s="295"/>
      <c r="E380" s="296"/>
      <c r="F380" s="295">
        <f>G380+H380</f>
        <v>160227.26999999999</v>
      </c>
      <c r="G380" s="294"/>
      <c r="H380" s="295">
        <v>160227.26999999999</v>
      </c>
      <c r="I380" s="294"/>
      <c r="J380" s="297"/>
      <c r="K380" s="298"/>
      <c r="L380" s="256">
        <f>SUM(C380:F380)+SUM(I380:K380)</f>
        <v>160227.26999999999</v>
      </c>
    </row>
    <row r="381" spans="2:12" ht="14.25" thickBot="1">
      <c r="B381" s="299" t="s">
        <v>25</v>
      </c>
      <c r="C381" s="300">
        <f t="shared" ref="C381:L381" si="15">SUM(C382:C384)</f>
        <v>0</v>
      </c>
      <c r="D381" s="301">
        <f t="shared" si="15"/>
        <v>0</v>
      </c>
      <c r="E381" s="302">
        <f t="shared" si="15"/>
        <v>0</v>
      </c>
      <c r="F381" s="300">
        <f t="shared" si="15"/>
        <v>0</v>
      </c>
      <c r="G381" s="300">
        <f t="shared" si="15"/>
        <v>0</v>
      </c>
      <c r="H381" s="300">
        <f t="shared" si="15"/>
        <v>0</v>
      </c>
      <c r="I381" s="300">
        <f t="shared" si="15"/>
        <v>0</v>
      </c>
      <c r="J381" s="300">
        <f t="shared" si="15"/>
        <v>0</v>
      </c>
      <c r="K381" s="300">
        <f t="shared" si="15"/>
        <v>0</v>
      </c>
      <c r="L381" s="300">
        <f t="shared" si="15"/>
        <v>0</v>
      </c>
    </row>
    <row r="382" spans="2:12">
      <c r="B382" s="303" t="s">
        <v>235</v>
      </c>
      <c r="C382" s="304"/>
      <c r="D382" s="305"/>
      <c r="E382" s="306"/>
      <c r="F382" s="307">
        <f>G382+H382</f>
        <v>0</v>
      </c>
      <c r="G382" s="304"/>
      <c r="H382" s="307"/>
      <c r="I382" s="304"/>
      <c r="J382" s="308"/>
      <c r="K382" s="309"/>
      <c r="L382" s="310">
        <f>SUM(C382:F382)+SUM(I382:K382)</f>
        <v>0</v>
      </c>
    </row>
    <row r="383" spans="2:12">
      <c r="B383" s="311" t="s">
        <v>236</v>
      </c>
      <c r="C383" s="312"/>
      <c r="D383" s="313"/>
      <c r="E383" s="314"/>
      <c r="F383" s="313">
        <f>G383+H383</f>
        <v>0</v>
      </c>
      <c r="G383" s="312"/>
      <c r="H383" s="313"/>
      <c r="I383" s="312"/>
      <c r="J383" s="315"/>
      <c r="K383" s="316"/>
      <c r="L383" s="317">
        <f>SUM(C383:F383)+SUM(I383:K383)</f>
        <v>0</v>
      </c>
    </row>
    <row r="384" spans="2:12" ht="14.25" thickBot="1">
      <c r="B384" s="318" t="s">
        <v>237</v>
      </c>
      <c r="C384" s="312"/>
      <c r="D384" s="313"/>
      <c r="E384" s="314"/>
      <c r="F384" s="313">
        <f>G384+H384</f>
        <v>0</v>
      </c>
      <c r="G384" s="312"/>
      <c r="H384" s="313"/>
      <c r="I384" s="312"/>
      <c r="J384" s="315"/>
      <c r="K384" s="316"/>
      <c r="L384" s="319">
        <f>SUM(C384:F384)+SUM(I384:K384)</f>
        <v>0</v>
      </c>
    </row>
    <row r="385" spans="2:12" ht="14.25" thickBot="1">
      <c r="B385" s="299" t="s">
        <v>26</v>
      </c>
      <c r="C385" s="294">
        <f t="shared" ref="C385:L385" si="16">SUM(C386:C390)</f>
        <v>0</v>
      </c>
      <c r="D385" s="295">
        <f t="shared" si="16"/>
        <v>0</v>
      </c>
      <c r="E385" s="297">
        <f t="shared" si="16"/>
        <v>0</v>
      </c>
      <c r="F385" s="294">
        <f t="shared" si="16"/>
        <v>21452.55</v>
      </c>
      <c r="G385" s="294">
        <f t="shared" si="16"/>
        <v>0</v>
      </c>
      <c r="H385" s="294">
        <v>21452.55</v>
      </c>
      <c r="I385" s="294">
        <f t="shared" si="16"/>
        <v>0</v>
      </c>
      <c r="J385" s="294">
        <f t="shared" si="16"/>
        <v>0</v>
      </c>
      <c r="K385" s="294">
        <f t="shared" si="16"/>
        <v>0</v>
      </c>
      <c r="L385" s="294">
        <f t="shared" si="16"/>
        <v>21452.55</v>
      </c>
    </row>
    <row r="386" spans="2:12" ht="29.25" customHeight="1">
      <c r="B386" s="320" t="s">
        <v>238</v>
      </c>
      <c r="C386" s="304"/>
      <c r="D386" s="305"/>
      <c r="E386" s="306"/>
      <c r="F386" s="307">
        <f>G386+H386</f>
        <v>0</v>
      </c>
      <c r="G386" s="304"/>
      <c r="H386" s="307"/>
      <c r="I386" s="304"/>
      <c r="J386" s="308"/>
      <c r="K386" s="309"/>
      <c r="L386" s="310">
        <f>SUM(C386:F386)+SUM(I386:K386)</f>
        <v>0</v>
      </c>
    </row>
    <row r="387" spans="2:12" ht="13.5" customHeight="1">
      <c r="B387" s="321" t="s">
        <v>239</v>
      </c>
      <c r="C387" s="312"/>
      <c r="D387" s="313"/>
      <c r="E387" s="314"/>
      <c r="F387" s="313">
        <f>G387+H387</f>
        <v>21452.55</v>
      </c>
      <c r="G387" s="312"/>
      <c r="H387" s="313">
        <v>21452.55</v>
      </c>
      <c r="I387" s="312"/>
      <c r="J387" s="315"/>
      <c r="K387" s="316"/>
      <c r="L387" s="317">
        <f>SUM(C387:F387)+SUM(I387:K387)</f>
        <v>21452.55</v>
      </c>
    </row>
    <row r="388" spans="2:12">
      <c r="B388" s="321" t="s">
        <v>240</v>
      </c>
      <c r="C388" s="312"/>
      <c r="D388" s="313"/>
      <c r="E388" s="314"/>
      <c r="F388" s="313">
        <f>G388+H388</f>
        <v>0</v>
      </c>
      <c r="G388" s="312"/>
      <c r="H388" s="313"/>
      <c r="I388" s="312"/>
      <c r="J388" s="315"/>
      <c r="K388" s="316"/>
      <c r="L388" s="317">
        <f>SUM(C388:F388)+SUM(I388:K388)</f>
        <v>0</v>
      </c>
    </row>
    <row r="389" spans="2:12">
      <c r="B389" s="321" t="s">
        <v>241</v>
      </c>
      <c r="C389" s="312"/>
      <c r="D389" s="313"/>
      <c r="E389" s="314"/>
      <c r="F389" s="313">
        <f>G389+H389</f>
        <v>0</v>
      </c>
      <c r="G389" s="312"/>
      <c r="H389" s="313"/>
      <c r="I389" s="312"/>
      <c r="J389" s="315"/>
      <c r="K389" s="316"/>
      <c r="L389" s="317">
        <f>SUM(C389:F389)+SUM(I389:K389)</f>
        <v>0</v>
      </c>
    </row>
    <row r="390" spans="2:12" ht="25.5" customHeight="1" thickBot="1">
      <c r="B390" s="322" t="s">
        <v>242</v>
      </c>
      <c r="C390" s="312"/>
      <c r="D390" s="313"/>
      <c r="E390" s="314"/>
      <c r="F390" s="313">
        <f>G390+H390</f>
        <v>0</v>
      </c>
      <c r="G390" s="323"/>
      <c r="H390" s="313"/>
      <c r="I390" s="312"/>
      <c r="J390" s="315"/>
      <c r="K390" s="316"/>
      <c r="L390" s="319">
        <f>SUM(C390:F390)+SUM(I390:K390)</f>
        <v>0</v>
      </c>
    </row>
    <row r="391" spans="2:12" ht="19.5" customHeight="1" thickBot="1">
      <c r="B391" s="324" t="s">
        <v>55</v>
      </c>
      <c r="C391" s="325">
        <f t="shared" ref="C391:L391" si="17">C380+C381-C385</f>
        <v>0</v>
      </c>
      <c r="D391" s="325">
        <f t="shared" si="17"/>
        <v>0</v>
      </c>
      <c r="E391" s="325">
        <f t="shared" si="17"/>
        <v>0</v>
      </c>
      <c r="F391" s="325">
        <f t="shared" si="17"/>
        <v>138774.72</v>
      </c>
      <c r="G391" s="325">
        <f t="shared" si="17"/>
        <v>0</v>
      </c>
      <c r="H391" s="325">
        <f t="shared" si="17"/>
        <v>138774.72</v>
      </c>
      <c r="I391" s="325">
        <f t="shared" si="17"/>
        <v>0</v>
      </c>
      <c r="J391" s="325">
        <f t="shared" si="17"/>
        <v>0</v>
      </c>
      <c r="K391" s="325">
        <f t="shared" si="17"/>
        <v>0</v>
      </c>
      <c r="L391" s="325">
        <f t="shared" si="17"/>
        <v>138774.72</v>
      </c>
    </row>
    <row r="393" spans="2:12" ht="15">
      <c r="B393" s="507" t="s">
        <v>243</v>
      </c>
      <c r="C393" s="756"/>
      <c r="D393" s="756"/>
    </row>
    <row r="394" spans="2:12" ht="15" thickBot="1">
      <c r="B394" s="326"/>
      <c r="C394" s="327"/>
      <c r="D394" s="327"/>
      <c r="F394" s="328"/>
      <c r="G394" s="328"/>
      <c r="H394" s="328"/>
      <c r="I394" s="328"/>
      <c r="J394" s="328"/>
    </row>
    <row r="395" spans="2:12" ht="32.25" thickBot="1">
      <c r="B395" s="739" t="s">
        <v>105</v>
      </c>
      <c r="C395" s="740"/>
      <c r="D395" s="471" t="s">
        <v>54</v>
      </c>
      <c r="E395" s="472" t="s">
        <v>110</v>
      </c>
      <c r="F395" s="237"/>
      <c r="G395" s="237"/>
      <c r="H395" s="237"/>
      <c r="I395" s="237"/>
      <c r="J395" s="237"/>
    </row>
    <row r="396" spans="2:12">
      <c r="B396" s="741" t="s">
        <v>244</v>
      </c>
      <c r="C396" s="742"/>
      <c r="D396" s="329"/>
      <c r="E396" s="329"/>
      <c r="F396" s="330"/>
      <c r="G396" s="330"/>
      <c r="H396" s="330"/>
      <c r="I396" s="330"/>
      <c r="J396" s="330"/>
    </row>
    <row r="397" spans="2:12">
      <c r="B397" s="743" t="s">
        <v>245</v>
      </c>
      <c r="C397" s="744"/>
      <c r="D397" s="331">
        <v>222.33</v>
      </c>
      <c r="E397" s="331"/>
      <c r="F397" s="332"/>
      <c r="G397" s="332"/>
      <c r="H397" s="332"/>
      <c r="I397" s="332"/>
      <c r="J397" s="332"/>
    </row>
    <row r="398" spans="2:12">
      <c r="B398" s="743" t="s">
        <v>246</v>
      </c>
      <c r="C398" s="744"/>
      <c r="D398" s="331"/>
      <c r="E398" s="331"/>
      <c r="F398" s="333"/>
      <c r="G398" s="333"/>
      <c r="H398" s="333"/>
      <c r="I398" s="333"/>
      <c r="J398" s="333"/>
    </row>
    <row r="399" spans="2:12">
      <c r="B399" s="745" t="s">
        <v>247</v>
      </c>
      <c r="C399" s="746"/>
      <c r="D399" s="334">
        <f>D400+D403+D404+D405+D406</f>
        <v>20749290.490000002</v>
      </c>
      <c r="E399" s="334">
        <f>E400+E403+E404+E405+E406</f>
        <v>24390729.59</v>
      </c>
    </row>
    <row r="400" spans="2:12">
      <c r="B400" s="635" t="s">
        <v>248</v>
      </c>
      <c r="C400" s="636"/>
      <c r="D400" s="335">
        <f>D401-D402</f>
        <v>0</v>
      </c>
      <c r="E400" s="335">
        <f>E401-E402</f>
        <v>0</v>
      </c>
    </row>
    <row r="401" spans="2:8">
      <c r="B401" s="735" t="s">
        <v>249</v>
      </c>
      <c r="C401" s="736"/>
      <c r="D401" s="336">
        <v>981078.37</v>
      </c>
      <c r="E401" s="336">
        <v>891005.25</v>
      </c>
    </row>
    <row r="402" spans="2:8" ht="25.5" customHeight="1">
      <c r="B402" s="735" t="s">
        <v>250</v>
      </c>
      <c r="C402" s="736"/>
      <c r="D402" s="336">
        <v>981078.37</v>
      </c>
      <c r="E402" s="336">
        <v>891005.25</v>
      </c>
    </row>
    <row r="403" spans="2:8">
      <c r="B403" s="737" t="s">
        <v>251</v>
      </c>
      <c r="C403" s="738"/>
      <c r="D403" s="204">
        <v>200200.66</v>
      </c>
      <c r="E403" s="204">
        <v>146250</v>
      </c>
    </row>
    <row r="404" spans="2:8">
      <c r="B404" s="737" t="s">
        <v>252</v>
      </c>
      <c r="C404" s="738"/>
      <c r="D404" s="204">
        <v>3419100.78</v>
      </c>
      <c r="E404" s="204">
        <f>6646438.21</f>
        <v>6646438.21</v>
      </c>
      <c r="H404" s="41"/>
    </row>
    <row r="405" spans="2:8">
      <c r="B405" s="737" t="s">
        <v>253</v>
      </c>
      <c r="C405" s="738"/>
      <c r="D405" s="204"/>
      <c r="E405" s="204"/>
      <c r="H405" s="41"/>
    </row>
    <row r="406" spans="2:8">
      <c r="B406" s="737" t="s">
        <v>16</v>
      </c>
      <c r="C406" s="738"/>
      <c r="D406" s="204">
        <v>17129989.050000001</v>
      </c>
      <c r="E406" s="204">
        <f>17598041.38</f>
        <v>17598041.379999999</v>
      </c>
      <c r="H406" s="41"/>
    </row>
    <row r="407" spans="2:8" ht="24.75" customHeight="1" thickBot="1">
      <c r="B407" s="731" t="s">
        <v>254</v>
      </c>
      <c r="C407" s="732"/>
      <c r="D407" s="331"/>
      <c r="E407" s="331"/>
    </row>
    <row r="408" spans="2:8" ht="16.5" thickBot="1">
      <c r="B408" s="733" t="s">
        <v>101</v>
      </c>
      <c r="C408" s="734"/>
      <c r="D408" s="208">
        <f>SUM(D396+D397+D398+D399+D407)</f>
        <v>20749512.82</v>
      </c>
      <c r="E408" s="208">
        <f>SUM(E396+E397+E398+E399+E407)</f>
        <v>24390729.59</v>
      </c>
      <c r="F408" s="337"/>
    </row>
    <row r="412" spans="2:8" ht="14.25">
      <c r="B412" s="328" t="s">
        <v>256</v>
      </c>
      <c r="C412" s="328"/>
      <c r="D412" s="328"/>
      <c r="E412" s="328"/>
    </row>
    <row r="413" spans="2:8" ht="14.25" thickBot="1">
      <c r="B413" s="237"/>
      <c r="C413" s="237"/>
      <c r="D413" s="237"/>
      <c r="E413" s="237"/>
    </row>
    <row r="414" spans="2:8" ht="14.25" thickBot="1">
      <c r="B414" s="473" t="s">
        <v>257</v>
      </c>
      <c r="C414" s="474"/>
      <c r="D414" s="474"/>
      <c r="E414" s="475"/>
    </row>
    <row r="415" spans="2:8" ht="14.25" thickBot="1">
      <c r="B415" s="729" t="s">
        <v>54</v>
      </c>
      <c r="C415" s="730"/>
      <c r="D415" s="719" t="s">
        <v>258</v>
      </c>
      <c r="E415" s="720"/>
    </row>
    <row r="416" spans="2:8" ht="14.25" thickBot="1">
      <c r="B416" s="338"/>
      <c r="C416" s="339">
        <v>0</v>
      </c>
      <c r="D416" s="340"/>
      <c r="E416" s="341">
        <v>0</v>
      </c>
    </row>
    <row r="419" spans="2:5" ht="15">
      <c r="B419" s="721" t="s">
        <v>259</v>
      </c>
      <c r="C419" s="721"/>
      <c r="D419" s="721"/>
      <c r="E419" s="711"/>
    </row>
    <row r="420" spans="2:5" ht="14.25" customHeight="1">
      <c r="B420" s="722" t="s">
        <v>260</v>
      </c>
      <c r="C420" s="722"/>
      <c r="D420" s="722"/>
    </row>
    <row r="421" spans="2:5" ht="14.25" thickBot="1">
      <c r="B421" s="342"/>
      <c r="C421" s="343"/>
      <c r="D421" s="343"/>
    </row>
    <row r="422" spans="2:5" ht="16.5" thickBot="1">
      <c r="B422" s="723" t="s">
        <v>53</v>
      </c>
      <c r="C422" s="724"/>
      <c r="D422" s="220" t="s">
        <v>261</v>
      </c>
      <c r="E422" s="220" t="s">
        <v>262</v>
      </c>
    </row>
    <row r="423" spans="2:5">
      <c r="B423" s="725" t="s">
        <v>263</v>
      </c>
      <c r="C423" s="726"/>
      <c r="D423" s="344">
        <v>0</v>
      </c>
      <c r="E423" s="345">
        <v>0</v>
      </c>
    </row>
    <row r="424" spans="2:5">
      <c r="B424" s="727" t="s">
        <v>264</v>
      </c>
      <c r="C424" s="728"/>
      <c r="D424" s="346">
        <v>0</v>
      </c>
      <c r="E424" s="347">
        <v>0</v>
      </c>
    </row>
    <row r="425" spans="2:5">
      <c r="B425" s="705" t="s">
        <v>265</v>
      </c>
      <c r="C425" s="706"/>
      <c r="D425" s="348"/>
      <c r="E425" s="349"/>
    </row>
    <row r="426" spans="2:5">
      <c r="B426" s="707" t="s">
        <v>266</v>
      </c>
      <c r="C426" s="708"/>
      <c r="D426" s="346"/>
      <c r="E426" s="347"/>
    </row>
    <row r="427" spans="2:5" ht="13.5" customHeight="1" thickBot="1">
      <c r="B427" s="709" t="s">
        <v>267</v>
      </c>
      <c r="C427" s="710"/>
      <c r="D427" s="350"/>
      <c r="E427" s="351"/>
    </row>
    <row r="435" spans="2:9" ht="14.25">
      <c r="B435" s="352" t="s">
        <v>268</v>
      </c>
      <c r="C435" s="352"/>
      <c r="D435" s="352"/>
    </row>
    <row r="436" spans="2:9" ht="14.25" thickBot="1">
      <c r="B436" s="353"/>
      <c r="C436" s="181"/>
      <c r="D436" s="181"/>
    </row>
    <row r="437" spans="2:9" ht="26.25" thickBot="1">
      <c r="B437" s="476"/>
      <c r="C437" s="477" t="s">
        <v>269</v>
      </c>
      <c r="D437" s="467" t="s">
        <v>270</v>
      </c>
    </row>
    <row r="438" spans="2:9" ht="14.25" thickBot="1">
      <c r="B438" s="354" t="s">
        <v>271</v>
      </c>
      <c r="C438" s="355">
        <f>C439+C444</f>
        <v>0</v>
      </c>
      <c r="D438" s="355">
        <f>D439+D444</f>
        <v>0</v>
      </c>
    </row>
    <row r="439" spans="2:9">
      <c r="B439" s="356" t="s">
        <v>272</v>
      </c>
      <c r="C439" s="357">
        <f>SUM(C441:C443)</f>
        <v>0</v>
      </c>
      <c r="D439" s="357">
        <f>SUM(D441:D443)</f>
        <v>0</v>
      </c>
      <c r="I439" s="41"/>
    </row>
    <row r="440" spans="2:9">
      <c r="B440" s="358" t="s">
        <v>57</v>
      </c>
      <c r="C440" s="359"/>
      <c r="D440" s="360"/>
      <c r="I440" s="41"/>
    </row>
    <row r="441" spans="2:9">
      <c r="B441" s="358"/>
      <c r="C441" s="359"/>
      <c r="D441" s="360"/>
      <c r="I441" s="41"/>
    </row>
    <row r="442" spans="2:9">
      <c r="B442" s="358"/>
      <c r="C442" s="359"/>
      <c r="D442" s="360"/>
      <c r="I442" s="41"/>
    </row>
    <row r="443" spans="2:9" ht="14.25" thickBot="1">
      <c r="B443" s="361"/>
      <c r="C443" s="362"/>
      <c r="D443" s="363"/>
      <c r="I443" s="41"/>
    </row>
    <row r="444" spans="2:9">
      <c r="B444" s="356" t="s">
        <v>273</v>
      </c>
      <c r="C444" s="357">
        <f>SUM(C446:C448)</f>
        <v>0</v>
      </c>
      <c r="D444" s="357">
        <f>SUM(D446:D448)</f>
        <v>0</v>
      </c>
      <c r="I444" s="41"/>
    </row>
    <row r="445" spans="2:9" ht="15">
      <c r="B445" s="358" t="s">
        <v>57</v>
      </c>
      <c r="C445" s="364"/>
      <c r="D445" s="365"/>
      <c r="I445" s="366"/>
    </row>
    <row r="446" spans="2:9">
      <c r="B446" s="367"/>
      <c r="C446" s="364"/>
      <c r="D446" s="365"/>
      <c r="I446" s="41"/>
    </row>
    <row r="447" spans="2:9">
      <c r="B447" s="367"/>
      <c r="C447" s="359"/>
      <c r="D447" s="360"/>
      <c r="I447" s="41"/>
    </row>
    <row r="448" spans="2:9" ht="14.25" thickBot="1">
      <c r="B448" s="368"/>
      <c r="C448" s="362"/>
      <c r="D448" s="363"/>
      <c r="I448" s="41"/>
    </row>
    <row r="449" spans="2:10" ht="14.25" thickBot="1">
      <c r="B449" s="354" t="s">
        <v>274</v>
      </c>
      <c r="C449" s="355">
        <f>C450+C455</f>
        <v>0</v>
      </c>
      <c r="D449" s="355">
        <f>D450+D455</f>
        <v>0</v>
      </c>
      <c r="I449" s="41"/>
    </row>
    <row r="450" spans="2:10">
      <c r="B450" s="369" t="s">
        <v>272</v>
      </c>
      <c r="C450" s="364">
        <f>SUM(C452:C454)</f>
        <v>0</v>
      </c>
      <c r="D450" s="364">
        <f>SUM(D452:D454)</f>
        <v>0</v>
      </c>
      <c r="I450" s="41"/>
    </row>
    <row r="451" spans="2:10">
      <c r="B451" s="367" t="s">
        <v>57</v>
      </c>
      <c r="C451" s="359"/>
      <c r="D451" s="360"/>
      <c r="I451" s="41"/>
    </row>
    <row r="452" spans="2:10">
      <c r="B452" s="367"/>
      <c r="C452" s="359"/>
      <c r="D452" s="360"/>
      <c r="I452" s="41"/>
    </row>
    <row r="453" spans="2:10">
      <c r="B453" s="367"/>
      <c r="C453" s="359"/>
      <c r="D453" s="360"/>
    </row>
    <row r="454" spans="2:10" ht="14.25" thickBot="1">
      <c r="B454" s="368"/>
      <c r="C454" s="362"/>
      <c r="D454" s="363"/>
    </row>
    <row r="455" spans="2:10">
      <c r="B455" s="370" t="s">
        <v>273</v>
      </c>
      <c r="C455" s="371">
        <f>SUM(C457:C459)</f>
        <v>0</v>
      </c>
      <c r="D455" s="371">
        <f>SUM(D457:D459)</f>
        <v>0</v>
      </c>
    </row>
    <row r="456" spans="2:10">
      <c r="B456" s="367" t="s">
        <v>57</v>
      </c>
      <c r="C456" s="359"/>
      <c r="D456" s="359"/>
    </row>
    <row r="457" spans="2:10">
      <c r="B457" s="372"/>
      <c r="C457" s="359"/>
      <c r="D457" s="359"/>
    </row>
    <row r="458" spans="2:10">
      <c r="B458" s="372"/>
      <c r="C458" s="359"/>
      <c r="D458" s="359"/>
    </row>
    <row r="459" spans="2:10" ht="15.75" thickBot="1">
      <c r="B459" s="373"/>
      <c r="C459" s="374"/>
      <c r="D459" s="374"/>
    </row>
    <row r="460" spans="2:10" ht="14.25">
      <c r="B460" s="352"/>
      <c r="C460" s="352"/>
      <c r="D460" s="352"/>
    </row>
    <row r="461" spans="2:10" ht="14.25">
      <c r="B461" s="352"/>
      <c r="C461" s="352"/>
      <c r="D461" s="352"/>
    </row>
    <row r="462" spans="2:10" ht="43.5" customHeight="1">
      <c r="B462" s="507" t="s">
        <v>275</v>
      </c>
      <c r="C462" s="507"/>
      <c r="D462" s="507"/>
      <c r="E462" s="507"/>
      <c r="F462" s="711"/>
      <c r="G462" s="711"/>
      <c r="H462" s="711"/>
      <c r="I462" s="711"/>
      <c r="J462" s="711"/>
    </row>
    <row r="463" spans="2:10" ht="15.75" thickBot="1">
      <c r="B463" s="375"/>
      <c r="C463" s="375"/>
      <c r="D463" s="375"/>
      <c r="E463" s="375"/>
      <c r="F463" s="12"/>
      <c r="G463" s="12"/>
      <c r="H463" s="12"/>
      <c r="I463" s="12"/>
      <c r="J463" s="12"/>
    </row>
    <row r="464" spans="2:10" ht="55.5" customHeight="1" thickBot="1">
      <c r="B464" s="712" t="s">
        <v>276</v>
      </c>
      <c r="C464" s="713"/>
      <c r="D464" s="714"/>
      <c r="E464" s="715"/>
    </row>
    <row r="465" spans="2:8" ht="24.75" customHeight="1" thickBot="1">
      <c r="B465" s="537" t="s">
        <v>54</v>
      </c>
      <c r="C465" s="716"/>
      <c r="D465" s="717" t="s">
        <v>55</v>
      </c>
      <c r="E465" s="718"/>
    </row>
    <row r="466" spans="2:8" ht="20.25" customHeight="1" thickBot="1">
      <c r="B466" s="698">
        <v>0</v>
      </c>
      <c r="C466" s="699"/>
      <c r="D466" s="700">
        <v>0</v>
      </c>
      <c r="E466" s="701"/>
    </row>
    <row r="467" spans="2:8" ht="14.25">
      <c r="B467" s="352"/>
      <c r="C467" s="352"/>
      <c r="D467" s="352"/>
    </row>
    <row r="468" spans="2:8" ht="14.25">
      <c r="B468" s="352"/>
      <c r="C468" s="352"/>
      <c r="D468" s="352"/>
    </row>
    <row r="469" spans="2:8" ht="14.25">
      <c r="B469" s="352"/>
      <c r="C469" s="352"/>
      <c r="D469" s="352"/>
    </row>
    <row r="470" spans="2:8" ht="14.25">
      <c r="B470" s="352"/>
      <c r="C470" s="352"/>
      <c r="D470" s="352"/>
    </row>
    <row r="471" spans="2:8" ht="14.25">
      <c r="B471" s="352"/>
      <c r="C471" s="352"/>
      <c r="D471" s="352"/>
    </row>
    <row r="472" spans="2:8" ht="14.25">
      <c r="B472" s="352"/>
      <c r="C472" s="352"/>
      <c r="D472" s="352"/>
    </row>
    <row r="473" spans="2:8" ht="14.25">
      <c r="B473" s="352"/>
      <c r="C473" s="352"/>
      <c r="D473" s="352"/>
    </row>
    <row r="474" spans="2:8" ht="14.25">
      <c r="B474" s="352"/>
      <c r="C474" s="352"/>
      <c r="D474" s="352"/>
    </row>
    <row r="475" spans="2:8" ht="14.25">
      <c r="B475" s="352"/>
      <c r="C475" s="352"/>
      <c r="D475" s="352"/>
    </row>
    <row r="476" spans="2:8" ht="14.25">
      <c r="B476" s="352" t="s">
        <v>277</v>
      </c>
      <c r="C476" s="352"/>
      <c r="D476" s="352"/>
    </row>
    <row r="477" spans="2:8" ht="14.25">
      <c r="B477" s="554" t="s">
        <v>278</v>
      </c>
      <c r="C477" s="554"/>
      <c r="D477" s="554"/>
    </row>
    <row r="478" spans="2:8" ht="15" thickBot="1">
      <c r="B478" s="352"/>
      <c r="C478" s="352"/>
      <c r="D478" s="352"/>
    </row>
    <row r="479" spans="2:8" ht="24.75" thickBot="1">
      <c r="B479" s="702" t="s">
        <v>279</v>
      </c>
      <c r="C479" s="703"/>
      <c r="D479" s="703"/>
      <c r="E479" s="704"/>
      <c r="F479" s="478" t="s">
        <v>269</v>
      </c>
      <c r="G479" s="488" t="s">
        <v>270</v>
      </c>
      <c r="H479" s="376"/>
    </row>
    <row r="480" spans="2:8" ht="14.25" customHeight="1" thickBot="1">
      <c r="B480" s="686" t="s">
        <v>280</v>
      </c>
      <c r="C480" s="687"/>
      <c r="D480" s="687"/>
      <c r="E480" s="688"/>
      <c r="F480" s="377">
        <f>SUM(F481:F488)</f>
        <v>9937253.7300000004</v>
      </c>
      <c r="G480" s="377">
        <f>SUM(G481:G488)</f>
        <v>7132079.1799999997</v>
      </c>
      <c r="H480" s="378"/>
    </row>
    <row r="481" spans="2:8">
      <c r="B481" s="680" t="s">
        <v>281</v>
      </c>
      <c r="C481" s="681"/>
      <c r="D481" s="681"/>
      <c r="E481" s="682"/>
      <c r="F481" s="379">
        <v>4294801.4400000004</v>
      </c>
      <c r="G481" s="380">
        <f>2538043.57+1900685.8</f>
        <v>4438729.37</v>
      </c>
      <c r="H481" s="159"/>
    </row>
    <row r="482" spans="2:8">
      <c r="B482" s="674" t="s">
        <v>282</v>
      </c>
      <c r="C482" s="675"/>
      <c r="D482" s="675"/>
      <c r="E482" s="676"/>
      <c r="F482" s="381">
        <v>5515247.7199999997</v>
      </c>
      <c r="G482" s="382">
        <v>1922393.68</v>
      </c>
      <c r="H482" s="159"/>
    </row>
    <row r="483" spans="2:8">
      <c r="B483" s="674" t="s">
        <v>283</v>
      </c>
      <c r="C483" s="675"/>
      <c r="D483" s="675"/>
      <c r="E483" s="676"/>
      <c r="F483" s="381"/>
      <c r="G483" s="382"/>
      <c r="H483" s="159"/>
    </row>
    <row r="484" spans="2:8">
      <c r="B484" s="695" t="s">
        <v>284</v>
      </c>
      <c r="C484" s="696"/>
      <c r="D484" s="696"/>
      <c r="E484" s="697"/>
      <c r="F484" s="381"/>
      <c r="G484" s="382"/>
      <c r="H484" s="159"/>
    </row>
    <row r="485" spans="2:8">
      <c r="B485" s="674" t="s">
        <v>285</v>
      </c>
      <c r="C485" s="675"/>
      <c r="D485" s="675"/>
      <c r="E485" s="676"/>
      <c r="F485" s="381"/>
      <c r="G485" s="382"/>
      <c r="H485" s="159"/>
    </row>
    <row r="486" spans="2:8">
      <c r="B486" s="677" t="s">
        <v>286</v>
      </c>
      <c r="C486" s="678"/>
      <c r="D486" s="678"/>
      <c r="E486" s="679"/>
      <c r="F486" s="381"/>
      <c r="G486" s="382"/>
      <c r="H486" s="159"/>
    </row>
    <row r="487" spans="2:8">
      <c r="B487" s="677" t="s">
        <v>287</v>
      </c>
      <c r="C487" s="678"/>
      <c r="D487" s="678"/>
      <c r="E487" s="679"/>
      <c r="F487" s="381">
        <v>203169.58</v>
      </c>
      <c r="G487" s="382">
        <v>200353.41</v>
      </c>
      <c r="H487" s="159"/>
    </row>
    <row r="488" spans="2:8" ht="14.25" thickBot="1">
      <c r="B488" s="683" t="s">
        <v>288</v>
      </c>
      <c r="C488" s="684"/>
      <c r="D488" s="684"/>
      <c r="E488" s="685"/>
      <c r="F488" s="383">
        <v>-75965.009999999995</v>
      </c>
      <c r="G488" s="384">
        <f>570282.92+319.8</f>
        <v>570602.72000000009</v>
      </c>
      <c r="H488" s="159"/>
    </row>
    <row r="489" spans="2:8" ht="14.25" thickBot="1">
      <c r="B489" s="686" t="s">
        <v>289</v>
      </c>
      <c r="C489" s="687"/>
      <c r="D489" s="687"/>
      <c r="E489" s="688"/>
      <c r="F489" s="385"/>
      <c r="G489" s="386"/>
      <c r="H489" s="387"/>
    </row>
    <row r="490" spans="2:8" ht="14.25" thickBot="1">
      <c r="B490" s="689" t="s">
        <v>290</v>
      </c>
      <c r="C490" s="690"/>
      <c r="D490" s="690"/>
      <c r="E490" s="691"/>
      <c r="F490" s="388"/>
      <c r="G490" s="389"/>
      <c r="H490" s="387"/>
    </row>
    <row r="491" spans="2:8" ht="14.25" thickBot="1">
      <c r="B491" s="689" t="s">
        <v>291</v>
      </c>
      <c r="C491" s="690"/>
      <c r="D491" s="690"/>
      <c r="E491" s="691"/>
      <c r="F491" s="385"/>
      <c r="G491" s="386"/>
      <c r="H491" s="387"/>
    </row>
    <row r="492" spans="2:8" ht="14.25" thickBot="1">
      <c r="B492" s="692" t="s">
        <v>292</v>
      </c>
      <c r="C492" s="693"/>
      <c r="D492" s="693"/>
      <c r="E492" s="694"/>
      <c r="F492" s="385"/>
      <c r="G492" s="386"/>
      <c r="H492" s="387"/>
    </row>
    <row r="493" spans="2:8" ht="14.25" thickBot="1">
      <c r="B493" s="692" t="s">
        <v>293</v>
      </c>
      <c r="C493" s="693"/>
      <c r="D493" s="693"/>
      <c r="E493" s="694"/>
      <c r="F493" s="377">
        <f>F494+F502+F505+F508</f>
        <v>16758885.780000001</v>
      </c>
      <c r="G493" s="377">
        <f>SUM(G494+G502+G505+G508)</f>
        <v>17246443.27</v>
      </c>
      <c r="H493" s="378"/>
    </row>
    <row r="494" spans="2:8">
      <c r="B494" s="680" t="s">
        <v>294</v>
      </c>
      <c r="C494" s="681"/>
      <c r="D494" s="681"/>
      <c r="E494" s="682"/>
      <c r="F494" s="390">
        <v>14283006.310000001</v>
      </c>
      <c r="G494" s="390">
        <v>16006134.529999999</v>
      </c>
      <c r="H494" s="391"/>
    </row>
    <row r="495" spans="2:8">
      <c r="B495" s="671" t="s">
        <v>295</v>
      </c>
      <c r="C495" s="672"/>
      <c r="D495" s="672"/>
      <c r="E495" s="673"/>
      <c r="F495" s="392">
        <v>13654926.310000001</v>
      </c>
      <c r="G495" s="393">
        <f>12377537+2922751.7</f>
        <v>15300288.699999999</v>
      </c>
      <c r="H495" s="394"/>
    </row>
    <row r="496" spans="2:8">
      <c r="B496" s="671" t="s">
        <v>296</v>
      </c>
      <c r="C496" s="672"/>
      <c r="D496" s="672"/>
      <c r="E496" s="673"/>
      <c r="F496" s="392">
        <v>604572.5</v>
      </c>
      <c r="G496" s="393">
        <f>528080+140297</f>
        <v>668377</v>
      </c>
      <c r="H496" s="394"/>
    </row>
    <row r="497" spans="2:8">
      <c r="B497" s="671" t="s">
        <v>297</v>
      </c>
      <c r="C497" s="672"/>
      <c r="D497" s="672"/>
      <c r="E497" s="673"/>
      <c r="F497" s="392"/>
      <c r="G497" s="393"/>
      <c r="H497" s="394"/>
    </row>
    <row r="498" spans="2:8">
      <c r="B498" s="671" t="s">
        <v>298</v>
      </c>
      <c r="C498" s="672"/>
      <c r="D498" s="672"/>
      <c r="E498" s="673"/>
      <c r="F498" s="392"/>
      <c r="G498" s="393"/>
      <c r="H498" s="394"/>
    </row>
    <row r="499" spans="2:8">
      <c r="B499" s="671" t="s">
        <v>299</v>
      </c>
      <c r="C499" s="672"/>
      <c r="D499" s="672"/>
      <c r="E499" s="673"/>
      <c r="F499" s="392">
        <v>-13262</v>
      </c>
      <c r="G499" s="393"/>
      <c r="H499" s="394"/>
    </row>
    <row r="500" spans="2:8">
      <c r="B500" s="671" t="s">
        <v>300</v>
      </c>
      <c r="C500" s="672"/>
      <c r="D500" s="672"/>
      <c r="E500" s="673"/>
      <c r="F500" s="392"/>
      <c r="G500" s="393"/>
      <c r="H500" s="394"/>
    </row>
    <row r="501" spans="2:8">
      <c r="B501" s="671" t="s">
        <v>301</v>
      </c>
      <c r="C501" s="672"/>
      <c r="D501" s="672"/>
      <c r="E501" s="673"/>
      <c r="F501" s="392">
        <v>36769.5</v>
      </c>
      <c r="G501" s="393">
        <v>37468.83</v>
      </c>
      <c r="H501" s="394"/>
    </row>
    <row r="502" spans="2:8">
      <c r="B502" s="677" t="s">
        <v>302</v>
      </c>
      <c r="C502" s="678"/>
      <c r="D502" s="678"/>
      <c r="E502" s="679"/>
      <c r="F502" s="395">
        <f>SUM(F503:F504)</f>
        <v>0</v>
      </c>
      <c r="G502" s="395">
        <f>SUM(G503:G504)</f>
        <v>0</v>
      </c>
      <c r="H502" s="391"/>
    </row>
    <row r="503" spans="2:8">
      <c r="B503" s="671" t="s">
        <v>303</v>
      </c>
      <c r="C503" s="672"/>
      <c r="D503" s="672"/>
      <c r="E503" s="673"/>
      <c r="F503" s="392"/>
      <c r="G503" s="393"/>
      <c r="H503" s="394"/>
    </row>
    <row r="504" spans="2:8">
      <c r="B504" s="671" t="s">
        <v>304</v>
      </c>
      <c r="C504" s="672"/>
      <c r="D504" s="672"/>
      <c r="E504" s="673"/>
      <c r="F504" s="392"/>
      <c r="G504" s="393"/>
      <c r="H504" s="394"/>
    </row>
    <row r="505" spans="2:8">
      <c r="B505" s="674" t="s">
        <v>305</v>
      </c>
      <c r="C505" s="675"/>
      <c r="D505" s="675"/>
      <c r="E505" s="676"/>
      <c r="F505" s="395">
        <f>SUM(F506:F507)</f>
        <v>0</v>
      </c>
      <c r="G505" s="395">
        <f>SUM(G506:G507)</f>
        <v>0</v>
      </c>
      <c r="H505" s="391"/>
    </row>
    <row r="506" spans="2:8">
      <c r="B506" s="671" t="s">
        <v>306</v>
      </c>
      <c r="C506" s="672"/>
      <c r="D506" s="672"/>
      <c r="E506" s="673"/>
      <c r="F506" s="392"/>
      <c r="G506" s="393"/>
      <c r="H506" s="394"/>
    </row>
    <row r="507" spans="2:8">
      <c r="B507" s="671" t="s">
        <v>307</v>
      </c>
      <c r="C507" s="672"/>
      <c r="D507" s="672"/>
      <c r="E507" s="673"/>
      <c r="F507" s="392"/>
      <c r="G507" s="393"/>
      <c r="H507" s="394"/>
    </row>
    <row r="508" spans="2:8">
      <c r="B508" s="674" t="s">
        <v>308</v>
      </c>
      <c r="C508" s="675"/>
      <c r="D508" s="675"/>
      <c r="E508" s="676"/>
      <c r="F508" s="395">
        <v>2475879.4700000002</v>
      </c>
      <c r="G508" s="395">
        <f>SUM(G509:G522)</f>
        <v>1240308.74</v>
      </c>
      <c r="H508" s="391"/>
    </row>
    <row r="509" spans="2:8">
      <c r="B509" s="671" t="s">
        <v>309</v>
      </c>
      <c r="C509" s="672"/>
      <c r="D509" s="672"/>
      <c r="E509" s="673"/>
      <c r="F509" s="381"/>
      <c r="G509" s="382"/>
      <c r="H509" s="159"/>
    </row>
    <row r="510" spans="2:8">
      <c r="B510" s="671" t="s">
        <v>310</v>
      </c>
      <c r="C510" s="672"/>
      <c r="D510" s="672"/>
      <c r="E510" s="673"/>
      <c r="F510" s="381"/>
      <c r="G510" s="382"/>
      <c r="H510" s="159"/>
    </row>
    <row r="511" spans="2:8">
      <c r="B511" s="671" t="s">
        <v>311</v>
      </c>
      <c r="C511" s="672"/>
      <c r="D511" s="672"/>
      <c r="E511" s="673"/>
      <c r="F511" s="396"/>
      <c r="G511" s="397"/>
      <c r="H511" s="159"/>
    </row>
    <row r="512" spans="2:8">
      <c r="B512" s="671" t="s">
        <v>312</v>
      </c>
      <c r="C512" s="672"/>
      <c r="D512" s="672"/>
      <c r="E512" s="673"/>
      <c r="F512" s="381"/>
      <c r="G512" s="382"/>
      <c r="H512" s="159"/>
    </row>
    <row r="513" spans="2:8">
      <c r="B513" s="671" t="s">
        <v>313</v>
      </c>
      <c r="C513" s="672"/>
      <c r="D513" s="672"/>
      <c r="E513" s="673"/>
      <c r="F513" s="381"/>
      <c r="G513" s="382"/>
      <c r="H513" s="159"/>
    </row>
    <row r="514" spans="2:8">
      <c r="B514" s="671" t="s">
        <v>314</v>
      </c>
      <c r="C514" s="672"/>
      <c r="D514" s="672"/>
      <c r="E514" s="673"/>
      <c r="F514" s="381"/>
      <c r="G514" s="382"/>
      <c r="H514" s="159"/>
    </row>
    <row r="515" spans="2:8">
      <c r="B515" s="671" t="s">
        <v>315</v>
      </c>
      <c r="C515" s="672"/>
      <c r="D515" s="672"/>
      <c r="E515" s="673"/>
      <c r="F515" s="381"/>
      <c r="G515" s="382"/>
      <c r="H515" s="159"/>
    </row>
    <row r="516" spans="2:8">
      <c r="B516" s="671" t="s">
        <v>316</v>
      </c>
      <c r="C516" s="672"/>
      <c r="D516" s="672"/>
      <c r="E516" s="673"/>
      <c r="F516" s="381"/>
      <c r="G516" s="382"/>
      <c r="H516" s="159"/>
    </row>
    <row r="517" spans="2:8">
      <c r="B517" s="671" t="s">
        <v>317</v>
      </c>
      <c r="C517" s="672"/>
      <c r="D517" s="672"/>
      <c r="E517" s="673"/>
      <c r="F517" s="381"/>
      <c r="G517" s="382"/>
      <c r="H517" s="159"/>
    </row>
    <row r="518" spans="2:8">
      <c r="B518" s="659" t="s">
        <v>318</v>
      </c>
      <c r="C518" s="660"/>
      <c r="D518" s="660"/>
      <c r="E518" s="661"/>
      <c r="F518" s="381">
        <v>1100168.03</v>
      </c>
      <c r="G518" s="382">
        <v>1245935.56</v>
      </c>
      <c r="H518" s="159"/>
    </row>
    <row r="519" spans="2:8">
      <c r="B519" s="659" t="s">
        <v>319</v>
      </c>
      <c r="C519" s="660"/>
      <c r="D519" s="660"/>
      <c r="E519" s="661"/>
      <c r="F519" s="381"/>
      <c r="G519" s="382"/>
      <c r="H519" s="159"/>
    </row>
    <row r="520" spans="2:8">
      <c r="B520" s="659" t="s">
        <v>320</v>
      </c>
      <c r="C520" s="660"/>
      <c r="D520" s="660"/>
      <c r="E520" s="661"/>
      <c r="F520" s="381"/>
      <c r="G520" s="382"/>
      <c r="H520" s="159"/>
    </row>
    <row r="521" spans="2:8">
      <c r="B521" s="662" t="s">
        <v>321</v>
      </c>
      <c r="C521" s="663"/>
      <c r="D521" s="663"/>
      <c r="E521" s="664"/>
      <c r="F521" s="381"/>
      <c r="G521" s="382"/>
      <c r="H521" s="159"/>
    </row>
    <row r="522" spans="2:8" ht="14.25" thickBot="1">
      <c r="B522" s="665" t="s">
        <v>322</v>
      </c>
      <c r="C522" s="666"/>
      <c r="D522" s="666"/>
      <c r="E522" s="667"/>
      <c r="F522" s="381">
        <v>1375711.44</v>
      </c>
      <c r="G522" s="382">
        <f>730.8-6357.62</f>
        <v>-5626.82</v>
      </c>
      <c r="H522" s="159"/>
    </row>
    <row r="523" spans="2:8" ht="14.25" thickBot="1">
      <c r="B523" s="668" t="s">
        <v>323</v>
      </c>
      <c r="C523" s="669"/>
      <c r="D523" s="669"/>
      <c r="E523" s="670"/>
      <c r="F523" s="398">
        <f>SUM(F480+F489+F490+F491+F492+F493)</f>
        <v>26696139.510000002</v>
      </c>
      <c r="G523" s="398">
        <f>SUM(G480+G489+G490+G491+G492+G493)</f>
        <v>24378522.449999999</v>
      </c>
      <c r="H523" s="378"/>
    </row>
    <row r="525" spans="2:8" ht="15">
      <c r="B525" s="624" t="s">
        <v>324</v>
      </c>
      <c r="C525" s="625"/>
      <c r="D525" s="625"/>
      <c r="E525" s="625"/>
    </row>
    <row r="526" spans="2:8" ht="15" thickBot="1">
      <c r="B526" s="352"/>
      <c r="C526" s="352"/>
      <c r="D526" s="479"/>
    </row>
    <row r="527" spans="2:8" ht="15.75">
      <c r="B527" s="650" t="s">
        <v>325</v>
      </c>
      <c r="C527" s="651"/>
      <c r="D527" s="652" t="s">
        <v>269</v>
      </c>
      <c r="E527" s="652" t="s">
        <v>428</v>
      </c>
    </row>
    <row r="528" spans="2:8" ht="15.75" thickBot="1">
      <c r="B528" s="655"/>
      <c r="C528" s="656"/>
      <c r="D528" s="653"/>
      <c r="E528" s="654"/>
    </row>
    <row r="529" spans="2:7">
      <c r="B529" s="657" t="s">
        <v>326</v>
      </c>
      <c r="C529" s="658"/>
      <c r="D529" s="364">
        <v>4977659.2699999996</v>
      </c>
      <c r="E529" s="365">
        <v>3629292.9</v>
      </c>
    </row>
    <row r="530" spans="2:7">
      <c r="B530" s="644" t="s">
        <v>327</v>
      </c>
      <c r="C530" s="645"/>
      <c r="D530" s="359">
        <v>0</v>
      </c>
      <c r="E530" s="360">
        <v>0</v>
      </c>
    </row>
    <row r="531" spans="2:7">
      <c r="B531" s="646" t="s">
        <v>328</v>
      </c>
      <c r="C531" s="647"/>
      <c r="D531" s="359">
        <v>4871454.5199999996</v>
      </c>
      <c r="E531" s="360">
        <v>4519374.82</v>
      </c>
    </row>
    <row r="532" spans="2:7" ht="29.25" customHeight="1">
      <c r="B532" s="637" t="s">
        <v>329</v>
      </c>
      <c r="C532" s="638"/>
      <c r="D532" s="359">
        <v>0</v>
      </c>
      <c r="E532" s="360">
        <v>0</v>
      </c>
    </row>
    <row r="533" spans="2:7" ht="51" customHeight="1">
      <c r="B533" s="648" t="s">
        <v>330</v>
      </c>
      <c r="C533" s="649"/>
      <c r="D533" s="359"/>
      <c r="E533" s="360">
        <v>0</v>
      </c>
    </row>
    <row r="534" spans="2:7">
      <c r="B534" s="648" t="s">
        <v>331</v>
      </c>
      <c r="C534" s="649"/>
      <c r="D534" s="359">
        <v>27358.34</v>
      </c>
      <c r="E534" s="360">
        <v>6402.09</v>
      </c>
    </row>
    <row r="535" spans="2:7">
      <c r="B535" s="648" t="s">
        <v>332</v>
      </c>
      <c r="C535" s="649"/>
      <c r="D535" s="359"/>
      <c r="E535" s="360">
        <v>0</v>
      </c>
    </row>
    <row r="536" spans="2:7" ht="21.75" customHeight="1">
      <c r="B536" s="635" t="s">
        <v>333</v>
      </c>
      <c r="C536" s="636"/>
      <c r="D536" s="359">
        <v>31049.98</v>
      </c>
      <c r="E536" s="360">
        <v>26600</v>
      </c>
    </row>
    <row r="537" spans="2:7" ht="26.25" customHeight="1">
      <c r="B537" s="637" t="s">
        <v>334</v>
      </c>
      <c r="C537" s="638"/>
      <c r="D537" s="399">
        <v>0</v>
      </c>
      <c r="E537" s="360">
        <v>0</v>
      </c>
    </row>
    <row r="538" spans="2:7" ht="14.25" thickBot="1">
      <c r="B538" s="639" t="s">
        <v>16</v>
      </c>
      <c r="C538" s="640"/>
      <c r="D538" s="400">
        <v>3842</v>
      </c>
      <c r="E538" s="401">
        <v>16404.27</v>
      </c>
    </row>
    <row r="539" spans="2:7" ht="16.5" thickBot="1">
      <c r="B539" s="551" t="s">
        <v>90</v>
      </c>
      <c r="C539" s="553"/>
      <c r="D539" s="402">
        <f>SUM(D529:D538)</f>
        <v>9911364.1099999994</v>
      </c>
      <c r="E539" s="402">
        <f>SUM(E529:E538)</f>
        <v>8198074.0800000001</v>
      </c>
    </row>
    <row r="542" spans="2:7" ht="14.25">
      <c r="B542" s="554" t="s">
        <v>335</v>
      </c>
      <c r="C542" s="554"/>
      <c r="D542" s="554"/>
    </row>
    <row r="543" spans="2:7" ht="15" thickBot="1">
      <c r="B543" s="352"/>
      <c r="C543" s="352"/>
      <c r="D543" s="352"/>
    </row>
    <row r="544" spans="2:7" ht="26.25" thickBot="1">
      <c r="B544" s="641" t="s">
        <v>336</v>
      </c>
      <c r="C544" s="642"/>
      <c r="D544" s="642"/>
      <c r="E544" s="643"/>
      <c r="F544" s="477" t="s">
        <v>269</v>
      </c>
      <c r="G544" s="467" t="s">
        <v>270</v>
      </c>
    </row>
    <row r="545" spans="2:7" ht="14.25" thickBot="1">
      <c r="B545" s="542" t="s">
        <v>337</v>
      </c>
      <c r="C545" s="543"/>
      <c r="D545" s="543"/>
      <c r="E545" s="544"/>
      <c r="F545" s="403">
        <f>F546+F547+F548</f>
        <v>1514517.87</v>
      </c>
      <c r="G545" s="403">
        <f>G546+G547+G548</f>
        <v>18076346.590000004</v>
      </c>
    </row>
    <row r="546" spans="2:7">
      <c r="B546" s="626" t="s">
        <v>338</v>
      </c>
      <c r="C546" s="627"/>
      <c r="D546" s="627"/>
      <c r="E546" s="628"/>
      <c r="F546" s="404">
        <f>179413.13+977849.86</f>
        <v>1157262.99</v>
      </c>
      <c r="G546" s="404">
        <f>75108.44+4421.59</f>
        <v>79530.03</v>
      </c>
    </row>
    <row r="547" spans="2:7">
      <c r="B547" s="525" t="s">
        <v>339</v>
      </c>
      <c r="C547" s="526"/>
      <c r="D547" s="526"/>
      <c r="E547" s="527"/>
      <c r="F547" s="405"/>
      <c r="G547" s="406"/>
    </row>
    <row r="548" spans="2:7" ht="14.25" thickBot="1">
      <c r="B548" s="618" t="s">
        <v>340</v>
      </c>
      <c r="C548" s="619"/>
      <c r="D548" s="619"/>
      <c r="E548" s="620"/>
      <c r="F548" s="407">
        <v>357254.88</v>
      </c>
      <c r="G548" s="407">
        <f>3735815.56+750579+13510422</f>
        <v>17996816.560000002</v>
      </c>
    </row>
    <row r="549" spans="2:7" ht="14.25" thickBot="1">
      <c r="B549" s="629" t="s">
        <v>341</v>
      </c>
      <c r="C549" s="630"/>
      <c r="D549" s="630"/>
      <c r="E549" s="631"/>
      <c r="F549" s="403">
        <v>0</v>
      </c>
      <c r="G549" s="408">
        <v>0</v>
      </c>
    </row>
    <row r="550" spans="2:7" ht="14.25" thickBot="1">
      <c r="B550" s="632" t="s">
        <v>342</v>
      </c>
      <c r="C550" s="633"/>
      <c r="D550" s="633"/>
      <c r="E550" s="634"/>
      <c r="F550" s="409">
        <f>SUM(F551:F560)</f>
        <v>27880152.25</v>
      </c>
      <c r="G550" s="409">
        <f>SUM(G551:G560)</f>
        <v>15301679</v>
      </c>
    </row>
    <row r="551" spans="2:7">
      <c r="B551" s="545" t="s">
        <v>343</v>
      </c>
      <c r="C551" s="546"/>
      <c r="D551" s="546"/>
      <c r="E551" s="547"/>
      <c r="F551" s="410">
        <f>22848.04+1653247.14+1008237.24</f>
        <v>2684332.42</v>
      </c>
      <c r="G551" s="410">
        <f>264992.3+4117+1027174.52</f>
        <v>1296283.82</v>
      </c>
    </row>
    <row r="552" spans="2:7">
      <c r="B552" s="548" t="s">
        <v>344</v>
      </c>
      <c r="C552" s="549"/>
      <c r="D552" s="549"/>
      <c r="E552" s="550"/>
      <c r="F552" s="411"/>
      <c r="G552" s="411"/>
    </row>
    <row r="553" spans="2:7">
      <c r="B553" s="548" t="s">
        <v>345</v>
      </c>
      <c r="C553" s="549"/>
      <c r="D553" s="549"/>
      <c r="E553" s="550"/>
      <c r="F553" s="405">
        <v>-225371.68</v>
      </c>
      <c r="G553" s="405">
        <v>645961.51</v>
      </c>
    </row>
    <row r="554" spans="2:7">
      <c r="B554" s="548" t="s">
        <v>346</v>
      </c>
      <c r="C554" s="549"/>
      <c r="D554" s="549"/>
      <c r="E554" s="550"/>
      <c r="F554" s="405"/>
      <c r="G554" s="406"/>
    </row>
    <row r="555" spans="2:7">
      <c r="B555" s="548" t="s">
        <v>347</v>
      </c>
      <c r="C555" s="549"/>
      <c r="D555" s="549"/>
      <c r="E555" s="550"/>
      <c r="F555" s="406">
        <v>-54898.01</v>
      </c>
      <c r="G555" s="406"/>
    </row>
    <row r="556" spans="2:7">
      <c r="B556" s="548" t="s">
        <v>348</v>
      </c>
      <c r="C556" s="549"/>
      <c r="D556" s="549"/>
      <c r="E556" s="550"/>
      <c r="F556" s="412">
        <v>1105723.45</v>
      </c>
      <c r="G556" s="412">
        <v>234870.73</v>
      </c>
    </row>
    <row r="557" spans="2:7">
      <c r="B557" s="548" t="s">
        <v>349</v>
      </c>
      <c r="C557" s="549"/>
      <c r="D557" s="549"/>
      <c r="E557" s="550"/>
      <c r="F557" s="412">
        <v>24048197</v>
      </c>
      <c r="G557" s="412">
        <v>12726275.66</v>
      </c>
    </row>
    <row r="558" spans="2:7">
      <c r="B558" s="525" t="s">
        <v>350</v>
      </c>
      <c r="C558" s="526"/>
      <c r="D558" s="526"/>
      <c r="E558" s="527"/>
      <c r="F558" s="405"/>
      <c r="G558" s="406"/>
    </row>
    <row r="559" spans="2:7">
      <c r="B559" s="525" t="s">
        <v>351</v>
      </c>
      <c r="C559" s="526"/>
      <c r="D559" s="526"/>
      <c r="E559" s="527"/>
      <c r="F559" s="413"/>
      <c r="G559" s="412"/>
    </row>
    <row r="560" spans="2:7" ht="66" customHeight="1" thickBot="1">
      <c r="B560" s="618" t="s">
        <v>352</v>
      </c>
      <c r="C560" s="619"/>
      <c r="D560" s="619"/>
      <c r="E560" s="620"/>
      <c r="F560" s="412">
        <v>322169.07</v>
      </c>
      <c r="G560" s="412">
        <f>396817.36+1469.92</f>
        <v>398287.27999999997</v>
      </c>
    </row>
    <row r="561" spans="2:8" ht="14.25" thickBot="1">
      <c r="B561" s="621" t="s">
        <v>90</v>
      </c>
      <c r="C561" s="622"/>
      <c r="D561" s="622"/>
      <c r="E561" s="623"/>
      <c r="F561" s="252">
        <f>SUM(F545+F549+F550)</f>
        <v>29394670.120000001</v>
      </c>
      <c r="G561" s="252">
        <f>SUM(G545+G549+G550)</f>
        <v>33378025.590000004</v>
      </c>
      <c r="H561" s="337"/>
    </row>
    <row r="564" spans="2:8" ht="15">
      <c r="B564" s="624" t="s">
        <v>353</v>
      </c>
      <c r="C564" s="625"/>
      <c r="D564" s="625"/>
      <c r="E564" s="625"/>
    </row>
    <row r="565" spans="2:8" ht="15.75" thickBot="1">
      <c r="B565" s="352"/>
      <c r="C565" s="352"/>
      <c r="D565" s="198"/>
      <c r="E565" s="198"/>
    </row>
    <row r="566" spans="2:8" ht="26.25" thickBot="1">
      <c r="B566" s="555" t="s">
        <v>354</v>
      </c>
      <c r="C566" s="556"/>
      <c r="D566" s="556"/>
      <c r="E566" s="557"/>
      <c r="F566" s="477" t="s">
        <v>269</v>
      </c>
      <c r="G566" s="467" t="s">
        <v>270</v>
      </c>
    </row>
    <row r="567" spans="2:8" ht="30.75" customHeight="1" thickBot="1">
      <c r="B567" s="609" t="s">
        <v>355</v>
      </c>
      <c r="C567" s="610"/>
      <c r="D567" s="610"/>
      <c r="E567" s="611"/>
      <c r="F567" s="414"/>
      <c r="G567" s="414"/>
    </row>
    <row r="568" spans="2:8" ht="14.25" thickBot="1">
      <c r="B568" s="542" t="s">
        <v>356</v>
      </c>
      <c r="C568" s="543"/>
      <c r="D568" s="543"/>
      <c r="E568" s="544"/>
      <c r="F568" s="355">
        <f>SUM(F569+F570+F575)</f>
        <v>13833698</v>
      </c>
      <c r="G568" s="355">
        <f>SUM(G569+G570+G575)</f>
        <v>6995761.8599999994</v>
      </c>
    </row>
    <row r="569" spans="2:8">
      <c r="B569" s="612" t="s">
        <v>357</v>
      </c>
      <c r="C569" s="613"/>
      <c r="D569" s="613"/>
      <c r="E569" s="614"/>
      <c r="F569" s="273">
        <v>1233783.43</v>
      </c>
      <c r="G569" s="273">
        <v>643491.04</v>
      </c>
    </row>
    <row r="570" spans="2:8">
      <c r="B570" s="615" t="s">
        <v>358</v>
      </c>
      <c r="C570" s="616"/>
      <c r="D570" s="616"/>
      <c r="E570" s="617"/>
      <c r="F570" s="415">
        <v>10914036.09</v>
      </c>
      <c r="G570" s="415">
        <f>SUM(G572:G574)</f>
        <v>141759.43</v>
      </c>
    </row>
    <row r="571" spans="2:8">
      <c r="B571" s="603" t="s">
        <v>359</v>
      </c>
      <c r="C571" s="604"/>
      <c r="D571" s="604"/>
      <c r="E571" s="605"/>
      <c r="F571" s="416"/>
      <c r="G571" s="416"/>
    </row>
    <row r="572" spans="2:8">
      <c r="B572" s="603" t="s">
        <v>360</v>
      </c>
      <c r="C572" s="604"/>
      <c r="D572" s="604"/>
      <c r="E572" s="605"/>
      <c r="F572" s="416"/>
      <c r="G572" s="416"/>
    </row>
    <row r="573" spans="2:8">
      <c r="B573" s="603" t="s">
        <v>361</v>
      </c>
      <c r="C573" s="604"/>
      <c r="D573" s="604"/>
      <c r="E573" s="605"/>
      <c r="F573" s="359">
        <v>10914036.09</v>
      </c>
      <c r="G573" s="359">
        <f>121435.68+20323.75</f>
        <v>141759.43</v>
      </c>
    </row>
    <row r="574" spans="2:8">
      <c r="B574" s="603" t="s">
        <v>362</v>
      </c>
      <c r="C574" s="604"/>
      <c r="D574" s="604"/>
      <c r="E574" s="605"/>
      <c r="F574" s="359"/>
      <c r="G574" s="359"/>
    </row>
    <row r="575" spans="2:8">
      <c r="B575" s="606" t="s">
        <v>363</v>
      </c>
      <c r="C575" s="607"/>
      <c r="D575" s="607"/>
      <c r="E575" s="608"/>
      <c r="F575" s="415">
        <f>SUM(F576:F580)</f>
        <v>1685878.48</v>
      </c>
      <c r="G575" s="415">
        <f>SUM(G576:G580)</f>
        <v>6210511.3899999997</v>
      </c>
    </row>
    <row r="576" spans="2:8">
      <c r="B576" s="603" t="s">
        <v>364</v>
      </c>
      <c r="C576" s="604"/>
      <c r="D576" s="604"/>
      <c r="E576" s="605"/>
      <c r="F576" s="359"/>
      <c r="G576" s="359"/>
    </row>
    <row r="577" spans="2:7">
      <c r="B577" s="603" t="s">
        <v>365</v>
      </c>
      <c r="C577" s="604"/>
      <c r="D577" s="604"/>
      <c r="E577" s="605"/>
      <c r="F577" s="359">
        <v>740491.97</v>
      </c>
      <c r="G577" s="417">
        <v>4950789.17</v>
      </c>
    </row>
    <row r="578" spans="2:7">
      <c r="B578" s="588" t="s">
        <v>366</v>
      </c>
      <c r="C578" s="589"/>
      <c r="D578" s="589"/>
      <c r="E578" s="590"/>
      <c r="F578" s="359"/>
      <c r="G578" s="359"/>
    </row>
    <row r="579" spans="2:7">
      <c r="B579" s="588" t="s">
        <v>367</v>
      </c>
      <c r="C579" s="589"/>
      <c r="D579" s="589"/>
      <c r="E579" s="590"/>
      <c r="F579" s="359"/>
      <c r="G579" s="359"/>
    </row>
    <row r="580" spans="2:7" ht="14.25" thickBot="1">
      <c r="B580" s="591" t="s">
        <v>368</v>
      </c>
      <c r="C580" s="592"/>
      <c r="D580" s="592"/>
      <c r="E580" s="593"/>
      <c r="F580" s="362">
        <v>945386.51</v>
      </c>
      <c r="G580" s="362">
        <v>1259722.22</v>
      </c>
    </row>
    <row r="581" spans="2:7" ht="14.25" thickBot="1">
      <c r="B581" s="594" t="s">
        <v>369</v>
      </c>
      <c r="C581" s="595"/>
      <c r="D581" s="595"/>
      <c r="E581" s="596"/>
      <c r="F581" s="418">
        <f>SUM(F567+F568)</f>
        <v>13833698</v>
      </c>
      <c r="G581" s="418">
        <f>SUM(G567+G568)</f>
        <v>6995761.8599999994</v>
      </c>
    </row>
    <row r="584" spans="2:7" ht="15">
      <c r="B584" s="40" t="s">
        <v>370</v>
      </c>
      <c r="C584" s="2"/>
      <c r="D584" s="2"/>
    </row>
    <row r="585" spans="2:7" ht="15.75" thickBot="1">
      <c r="B585"/>
      <c r="C585"/>
      <c r="D585"/>
    </row>
    <row r="586" spans="2:7" ht="32.25" thickBot="1">
      <c r="B586" s="597"/>
      <c r="C586" s="598"/>
      <c r="D586" s="598"/>
      <c r="E586" s="599"/>
      <c r="F586" s="471" t="s">
        <v>269</v>
      </c>
      <c r="G586" s="480" t="s">
        <v>270</v>
      </c>
    </row>
    <row r="587" spans="2:7" ht="14.25" thickBot="1">
      <c r="B587" s="600" t="s">
        <v>371</v>
      </c>
      <c r="C587" s="601"/>
      <c r="D587" s="601"/>
      <c r="E587" s="602"/>
      <c r="F587" s="355">
        <f>SUM(F588:F589)</f>
        <v>0</v>
      </c>
      <c r="G587" s="355">
        <f>SUM(G588:G589)</f>
        <v>0</v>
      </c>
    </row>
    <row r="588" spans="2:7">
      <c r="B588" s="573" t="s">
        <v>372</v>
      </c>
      <c r="C588" s="574"/>
      <c r="D588" s="574"/>
      <c r="E588" s="575"/>
      <c r="F588" s="357"/>
      <c r="G588" s="419"/>
    </row>
    <row r="589" spans="2:7" ht="14.25" thickBot="1">
      <c r="B589" s="576" t="s">
        <v>373</v>
      </c>
      <c r="C589" s="577"/>
      <c r="D589" s="577"/>
      <c r="E589" s="578"/>
      <c r="F589" s="371"/>
      <c r="G589" s="420"/>
    </row>
    <row r="590" spans="2:7" ht="14.25" thickBot="1">
      <c r="B590" s="579" t="s">
        <v>374</v>
      </c>
      <c r="C590" s="580"/>
      <c r="D590" s="580"/>
      <c r="E590" s="581"/>
      <c r="F590" s="355">
        <f>SUM(F591:F592)</f>
        <v>2244588.16</v>
      </c>
      <c r="G590" s="355">
        <f>SUM(G591:G592)</f>
        <v>2153881.6000000001</v>
      </c>
    </row>
    <row r="591" spans="2:7" ht="22.5" customHeight="1">
      <c r="B591" s="582" t="s">
        <v>375</v>
      </c>
      <c r="C591" s="583"/>
      <c r="D591" s="583"/>
      <c r="E591" s="584"/>
      <c r="F591" s="364">
        <v>2244588.16</v>
      </c>
      <c r="G591" s="365">
        <v>2153881.6000000001</v>
      </c>
    </row>
    <row r="592" spans="2:7" ht="15.75" customHeight="1" thickBot="1">
      <c r="B592" s="585" t="s">
        <v>376</v>
      </c>
      <c r="C592" s="586"/>
      <c r="D592" s="586"/>
      <c r="E592" s="587"/>
      <c r="F592" s="400"/>
      <c r="G592" s="401"/>
    </row>
    <row r="593" spans="2:7" ht="14.25" thickBot="1">
      <c r="B593" s="579" t="s">
        <v>377</v>
      </c>
      <c r="C593" s="580"/>
      <c r="D593" s="580"/>
      <c r="E593" s="581"/>
      <c r="F593" s="355">
        <f>SUM(F594:F599)</f>
        <v>591081.88</v>
      </c>
      <c r="G593" s="355">
        <f>SUM(G594:G599)</f>
        <v>605230.85</v>
      </c>
    </row>
    <row r="594" spans="2:7">
      <c r="B594" s="561" t="s">
        <v>378</v>
      </c>
      <c r="C594" s="562"/>
      <c r="D594" s="562"/>
      <c r="E594" s="563"/>
      <c r="F594" s="364"/>
      <c r="G594" s="365"/>
    </row>
    <row r="595" spans="2:7">
      <c r="B595" s="564" t="s">
        <v>379</v>
      </c>
      <c r="C595" s="565"/>
      <c r="D595" s="565"/>
      <c r="E595" s="566"/>
      <c r="F595" s="364"/>
      <c r="G595" s="365"/>
    </row>
    <row r="596" spans="2:7">
      <c r="B596" s="567" t="s">
        <v>380</v>
      </c>
      <c r="C596" s="568"/>
      <c r="D596" s="568"/>
      <c r="E596" s="569"/>
      <c r="F596" s="359"/>
      <c r="G596" s="360"/>
    </row>
    <row r="597" spans="2:7">
      <c r="B597" s="567" t="s">
        <v>381</v>
      </c>
      <c r="C597" s="568"/>
      <c r="D597" s="568"/>
      <c r="E597" s="569"/>
      <c r="F597" s="400"/>
      <c r="G597" s="401"/>
    </row>
    <row r="598" spans="2:7">
      <c r="B598" s="567" t="s">
        <v>382</v>
      </c>
      <c r="C598" s="568"/>
      <c r="D598" s="568"/>
      <c r="E598" s="569"/>
      <c r="F598" s="400"/>
      <c r="G598" s="401"/>
    </row>
    <row r="599" spans="2:7" ht="14.25" thickBot="1">
      <c r="B599" s="570" t="s">
        <v>383</v>
      </c>
      <c r="C599" s="571"/>
      <c r="D599" s="571"/>
      <c r="E599" s="572"/>
      <c r="F599" s="400">
        <v>591081.88</v>
      </c>
      <c r="G599" s="401">
        <v>605230.85</v>
      </c>
    </row>
    <row r="600" spans="2:7" ht="16.5" thickBot="1">
      <c r="B600" s="551" t="s">
        <v>90</v>
      </c>
      <c r="C600" s="552"/>
      <c r="D600" s="552"/>
      <c r="E600" s="553"/>
      <c r="F600" s="421">
        <f>SUM(F587+F590+F593)</f>
        <v>2835670.04</v>
      </c>
      <c r="G600" s="421">
        <f>SUM(G587+G590+G593)</f>
        <v>2759112.45</v>
      </c>
    </row>
    <row r="603" spans="2:7" ht="15" thickBot="1">
      <c r="B603" s="554" t="s">
        <v>384</v>
      </c>
      <c r="C603" s="554"/>
      <c r="D603" s="554"/>
    </row>
    <row r="604" spans="2:7" ht="26.25" thickBot="1">
      <c r="B604" s="555"/>
      <c r="C604" s="556"/>
      <c r="D604" s="556"/>
      <c r="E604" s="557"/>
      <c r="F604" s="477" t="s">
        <v>269</v>
      </c>
      <c r="G604" s="467" t="s">
        <v>270</v>
      </c>
    </row>
    <row r="605" spans="2:7" ht="14.25" thickBot="1">
      <c r="B605" s="542" t="s">
        <v>374</v>
      </c>
      <c r="C605" s="543"/>
      <c r="D605" s="543"/>
      <c r="E605" s="544"/>
      <c r="F605" s="355">
        <f>F606+F607</f>
        <v>0</v>
      </c>
      <c r="G605" s="355">
        <f>G606+G607</f>
        <v>0</v>
      </c>
    </row>
    <row r="606" spans="2:7">
      <c r="B606" s="545" t="s">
        <v>385</v>
      </c>
      <c r="C606" s="546"/>
      <c r="D606" s="546"/>
      <c r="E606" s="547"/>
      <c r="F606" s="357"/>
      <c r="G606" s="419"/>
    </row>
    <row r="607" spans="2:7" ht="14.25" thickBot="1">
      <c r="B607" s="558" t="s">
        <v>386</v>
      </c>
      <c r="C607" s="559"/>
      <c r="D607" s="559"/>
      <c r="E607" s="560"/>
      <c r="F607" s="362"/>
      <c r="G607" s="363"/>
    </row>
    <row r="608" spans="2:7" ht="14.25" thickBot="1">
      <c r="B608" s="542" t="s">
        <v>387</v>
      </c>
      <c r="C608" s="543"/>
      <c r="D608" s="543"/>
      <c r="E608" s="544"/>
      <c r="F608" s="355">
        <f>SUM(F609:F616)</f>
        <v>2507678.66</v>
      </c>
      <c r="G608" s="355">
        <f>SUM(G609:G616)</f>
        <v>2136182.92</v>
      </c>
    </row>
    <row r="609" spans="2:7">
      <c r="B609" s="545" t="s">
        <v>388</v>
      </c>
      <c r="C609" s="546"/>
      <c r="D609" s="546"/>
      <c r="E609" s="547"/>
      <c r="F609" s="364"/>
      <c r="G609" s="364"/>
    </row>
    <row r="610" spans="2:7">
      <c r="B610" s="548" t="s">
        <v>389</v>
      </c>
      <c r="C610" s="549"/>
      <c r="D610" s="549"/>
      <c r="E610" s="550"/>
      <c r="F610" s="359"/>
      <c r="G610" s="359"/>
    </row>
    <row r="611" spans="2:7">
      <c r="B611" s="548" t="s">
        <v>390</v>
      </c>
      <c r="C611" s="549"/>
      <c r="D611" s="549"/>
      <c r="E611" s="550"/>
      <c r="F611" s="359"/>
      <c r="G611" s="359"/>
    </row>
    <row r="612" spans="2:7">
      <c r="B612" s="525" t="s">
        <v>391</v>
      </c>
      <c r="C612" s="526"/>
      <c r="D612" s="526"/>
      <c r="E612" s="527"/>
      <c r="F612" s="359"/>
      <c r="G612" s="359"/>
    </row>
    <row r="613" spans="2:7">
      <c r="B613" s="525" t="s">
        <v>392</v>
      </c>
      <c r="C613" s="526"/>
      <c r="D613" s="526"/>
      <c r="E613" s="527"/>
      <c r="F613" s="400">
        <v>951726.83</v>
      </c>
      <c r="G613" s="400">
        <v>310788.68</v>
      </c>
    </row>
    <row r="614" spans="2:7">
      <c r="B614" s="525" t="s">
        <v>393</v>
      </c>
      <c r="C614" s="526"/>
      <c r="D614" s="526"/>
      <c r="E614" s="527"/>
      <c r="F614" s="400">
        <v>140463.93</v>
      </c>
      <c r="G614" s="400">
        <v>71350.64</v>
      </c>
    </row>
    <row r="615" spans="2:7">
      <c r="B615" s="525" t="s">
        <v>394</v>
      </c>
      <c r="C615" s="526"/>
      <c r="D615" s="526"/>
      <c r="E615" s="527"/>
      <c r="F615" s="400">
        <v>1055444.56</v>
      </c>
      <c r="G615" s="400">
        <v>720376.29</v>
      </c>
    </row>
    <row r="616" spans="2:7" ht="14.25" thickBot="1">
      <c r="B616" s="528" t="s">
        <v>140</v>
      </c>
      <c r="C616" s="529"/>
      <c r="D616" s="529"/>
      <c r="E616" s="530"/>
      <c r="F616" s="400">
        <v>360043.34</v>
      </c>
      <c r="G616" s="400">
        <v>1033667.31</v>
      </c>
    </row>
    <row r="617" spans="2:7" ht="14.25" thickBot="1">
      <c r="B617" s="531"/>
      <c r="C617" s="532"/>
      <c r="D617" s="532"/>
      <c r="E617" s="533"/>
      <c r="F617" s="252">
        <f>SUM(F605+F608)</f>
        <v>2507678.66</v>
      </c>
      <c r="G617" s="252">
        <f>SUM(G605+G608)</f>
        <v>2136182.92</v>
      </c>
    </row>
    <row r="620" spans="2:7" ht="15.75">
      <c r="B620" s="534" t="s">
        <v>395</v>
      </c>
      <c r="C620" s="534"/>
      <c r="D620" s="534"/>
      <c r="E620" s="534"/>
      <c r="F620" s="534"/>
      <c r="G620" s="534"/>
    </row>
    <row r="621" spans="2:7" ht="14.25" thickBot="1">
      <c r="B621" s="422"/>
      <c r="C621" s="237"/>
      <c r="D621" s="237"/>
      <c r="E621" s="237"/>
      <c r="F621" s="237"/>
      <c r="G621" s="237"/>
    </row>
    <row r="622" spans="2:7" ht="14.25" thickBot="1">
      <c r="B622" s="535" t="s">
        <v>396</v>
      </c>
      <c r="C622" s="536"/>
      <c r="D622" s="539" t="s">
        <v>258</v>
      </c>
      <c r="E622" s="540"/>
      <c r="F622" s="540"/>
      <c r="G622" s="541"/>
    </row>
    <row r="623" spans="2:7" ht="14.25" thickBot="1">
      <c r="B623" s="537"/>
      <c r="C623" s="538"/>
      <c r="D623" s="443" t="s">
        <v>255</v>
      </c>
      <c r="E623" s="468" t="s">
        <v>397</v>
      </c>
      <c r="F623" s="481" t="s">
        <v>271</v>
      </c>
      <c r="G623" s="468" t="s">
        <v>274</v>
      </c>
    </row>
    <row r="624" spans="2:7">
      <c r="B624" s="521" t="s">
        <v>398</v>
      </c>
      <c r="C624" s="522"/>
      <c r="D624" s="423">
        <f>SUM(D625:D627)</f>
        <v>0</v>
      </c>
      <c r="E624" s="163">
        <f>SUM(E625:E627)</f>
        <v>0</v>
      </c>
      <c r="F624" s="163">
        <f>SUM(F625:F627)</f>
        <v>0</v>
      </c>
      <c r="G624" s="171">
        <f>SUM(G625:G627)</f>
        <v>0</v>
      </c>
    </row>
    <row r="625" spans="2:7">
      <c r="B625" s="523" t="s">
        <v>399</v>
      </c>
      <c r="C625" s="524"/>
      <c r="D625" s="423"/>
      <c r="E625" s="171"/>
      <c r="F625" s="171"/>
      <c r="G625" s="171"/>
    </row>
    <row r="626" spans="2:7">
      <c r="B626" s="523" t="s">
        <v>399</v>
      </c>
      <c r="C626" s="524"/>
      <c r="D626" s="423"/>
      <c r="E626" s="171"/>
      <c r="F626" s="171"/>
      <c r="G626" s="171"/>
    </row>
    <row r="627" spans="2:7">
      <c r="B627" s="523" t="s">
        <v>399</v>
      </c>
      <c r="C627" s="524"/>
      <c r="D627" s="423"/>
      <c r="E627" s="171"/>
      <c r="F627" s="424"/>
      <c r="G627" s="171"/>
    </row>
    <row r="628" spans="2:7">
      <c r="B628" s="515"/>
      <c r="C628" s="516"/>
      <c r="D628" s="423"/>
      <c r="E628" s="171"/>
      <c r="F628" s="424"/>
      <c r="G628" s="171"/>
    </row>
    <row r="629" spans="2:7">
      <c r="B629" s="515"/>
      <c r="C629" s="516"/>
      <c r="D629" s="425"/>
      <c r="E629" s="426"/>
      <c r="F629" s="427"/>
      <c r="G629" s="426"/>
    </row>
    <row r="630" spans="2:7">
      <c r="B630" s="515" t="s">
        <v>429</v>
      </c>
      <c r="C630" s="516"/>
      <c r="D630" s="425"/>
      <c r="E630" s="426"/>
      <c r="F630" s="428">
        <f>160416+90057</f>
        <v>250473</v>
      </c>
      <c r="G630" s="426"/>
    </row>
    <row r="631" spans="2:7">
      <c r="B631" s="515" t="s">
        <v>400</v>
      </c>
      <c r="C631" s="516"/>
      <c r="D631" s="425"/>
      <c r="E631" s="426"/>
      <c r="F631" s="428">
        <v>37986</v>
      </c>
      <c r="G631" s="426"/>
    </row>
    <row r="632" spans="2:7" ht="14.25" thickBot="1">
      <c r="B632" s="517" t="s">
        <v>401</v>
      </c>
      <c r="C632" s="518"/>
      <c r="D632" s="425"/>
      <c r="E632" s="426"/>
      <c r="F632" s="428">
        <f>7590+15069</f>
        <v>22659</v>
      </c>
      <c r="G632" s="426"/>
    </row>
    <row r="633" spans="2:7" ht="14.25" thickBot="1">
      <c r="B633" s="519" t="s">
        <v>141</v>
      </c>
      <c r="C633" s="520"/>
      <c r="D633" s="429">
        <f>D624+D628+D632</f>
        <v>0</v>
      </c>
      <c r="E633" s="429">
        <f>E624+E628+E632</f>
        <v>0</v>
      </c>
      <c r="F633" s="489">
        <f>SUM(F630:F632)</f>
        <v>311118</v>
      </c>
      <c r="G633" s="430">
        <f>G624+G628+G632</f>
        <v>0</v>
      </c>
    </row>
    <row r="636" spans="2:7" ht="30" customHeight="1">
      <c r="B636" s="507" t="s">
        <v>402</v>
      </c>
      <c r="C636" s="507"/>
      <c r="D636" s="507"/>
      <c r="E636" s="507"/>
      <c r="F636" s="508"/>
      <c r="G636" s="508"/>
    </row>
    <row r="638" spans="2:7" ht="15">
      <c r="B638" s="509" t="s">
        <v>403</v>
      </c>
      <c r="C638" s="509"/>
      <c r="D638" s="509"/>
      <c r="E638" s="509"/>
    </row>
    <row r="639" spans="2:7" ht="14.25" thickBot="1">
      <c r="B639" s="116"/>
      <c r="C639" s="237"/>
      <c r="D639" s="237"/>
      <c r="E639" s="237"/>
    </row>
    <row r="640" spans="2:7" ht="51.75" thickBot="1">
      <c r="B640" s="510" t="s">
        <v>33</v>
      </c>
      <c r="C640" s="511"/>
      <c r="D640" s="221" t="s">
        <v>404</v>
      </c>
      <c r="E640" s="221" t="s">
        <v>405</v>
      </c>
      <c r="F640" s="337"/>
    </row>
    <row r="641" spans="2:6" ht="14.25" thickBot="1">
      <c r="B641" s="512" t="s">
        <v>406</v>
      </c>
      <c r="C641" s="513"/>
      <c r="D641" s="431" t="s">
        <v>407</v>
      </c>
      <c r="E641" s="432" t="s">
        <v>430</v>
      </c>
    </row>
    <row r="644" spans="2:6" ht="15">
      <c r="B644" s="328" t="s">
        <v>408</v>
      </c>
      <c r="C644" s="12"/>
      <c r="D644" s="12"/>
      <c r="E644" s="12"/>
      <c r="F644" s="12"/>
    </row>
    <row r="645" spans="2:6" ht="16.5" thickBot="1">
      <c r="B645" s="237"/>
      <c r="C645" s="433"/>
      <c r="D645" s="433"/>
      <c r="E645" s="237"/>
      <c r="F645" s="237"/>
    </row>
    <row r="646" spans="2:6" ht="51.75" thickBot="1">
      <c r="B646" s="443" t="s">
        <v>409</v>
      </c>
      <c r="C646" s="468" t="s">
        <v>410</v>
      </c>
      <c r="D646" s="468" t="s">
        <v>156</v>
      </c>
      <c r="E646" s="222" t="s">
        <v>411</v>
      </c>
      <c r="F646" s="221" t="s">
        <v>412</v>
      </c>
    </row>
    <row r="647" spans="2:6">
      <c r="B647" s="434" t="s">
        <v>87</v>
      </c>
      <c r="C647" s="167"/>
      <c r="D647" s="167"/>
      <c r="E647" s="435"/>
      <c r="F647" s="167"/>
    </row>
    <row r="648" spans="2:6">
      <c r="B648" s="436" t="s">
        <v>88</v>
      </c>
      <c r="C648" s="135"/>
      <c r="D648" s="135"/>
      <c r="E648" s="134"/>
      <c r="F648" s="135"/>
    </row>
    <row r="649" spans="2:6">
      <c r="B649" s="436" t="s">
        <v>413</v>
      </c>
      <c r="C649" s="135"/>
      <c r="D649" s="135"/>
      <c r="E649" s="134"/>
      <c r="F649" s="135"/>
    </row>
    <row r="650" spans="2:6">
      <c r="B650" s="436" t="s">
        <v>414</v>
      </c>
      <c r="C650" s="135"/>
      <c r="D650" s="135"/>
      <c r="E650" s="134"/>
      <c r="F650" s="135"/>
    </row>
    <row r="651" spans="2:6">
      <c r="B651" s="436" t="s">
        <v>415</v>
      </c>
      <c r="C651" s="135"/>
      <c r="D651" s="135"/>
      <c r="E651" s="134"/>
      <c r="F651" s="135"/>
    </row>
    <row r="652" spans="2:6">
      <c r="B652" s="436" t="s">
        <v>416</v>
      </c>
      <c r="C652" s="135"/>
      <c r="D652" s="135"/>
      <c r="E652" s="134"/>
      <c r="F652" s="135"/>
    </row>
    <row r="653" spans="2:6">
      <c r="B653" s="436" t="s">
        <v>417</v>
      </c>
      <c r="C653" s="135"/>
      <c r="D653" s="135"/>
      <c r="E653" s="134"/>
      <c r="F653" s="135"/>
    </row>
    <row r="654" spans="2:6" ht="14.25" thickBot="1">
      <c r="B654" s="437" t="s">
        <v>418</v>
      </c>
      <c r="C654" s="438"/>
      <c r="D654" s="438"/>
      <c r="E654" s="439"/>
      <c r="F654" s="438"/>
    </row>
    <row r="657" spans="2:6" ht="30" customHeight="1">
      <c r="B657" s="514" t="s">
        <v>419</v>
      </c>
      <c r="C657" s="514"/>
      <c r="D657" s="514"/>
      <c r="E657" s="514"/>
      <c r="F657" s="514"/>
    </row>
    <row r="658" spans="2:6" ht="16.5" thickBot="1">
      <c r="B658" s="237"/>
      <c r="C658" s="433"/>
      <c r="D658" s="433"/>
      <c r="E658" s="237"/>
      <c r="F658" s="237"/>
    </row>
    <row r="659" spans="2:6" ht="79.5" thickBot="1">
      <c r="B659" s="482" t="s">
        <v>409</v>
      </c>
      <c r="C659" s="483" t="s">
        <v>410</v>
      </c>
      <c r="D659" s="483" t="s">
        <v>156</v>
      </c>
      <c r="E659" s="484" t="s">
        <v>420</v>
      </c>
      <c r="F659" s="485" t="s">
        <v>412</v>
      </c>
    </row>
    <row r="660" spans="2:6">
      <c r="B660" s="434" t="s">
        <v>87</v>
      </c>
      <c r="C660" s="167"/>
      <c r="D660" s="167"/>
      <c r="E660" s="435"/>
      <c r="F660" s="167"/>
    </row>
    <row r="661" spans="2:6">
      <c r="B661" s="436" t="s">
        <v>88</v>
      </c>
      <c r="C661" s="135"/>
      <c r="D661" s="135"/>
      <c r="E661" s="134"/>
      <c r="F661" s="135"/>
    </row>
    <row r="662" spans="2:6">
      <c r="B662" s="436" t="s">
        <v>413</v>
      </c>
      <c r="C662" s="135"/>
      <c r="D662" s="135"/>
      <c r="E662" s="134"/>
      <c r="F662" s="135"/>
    </row>
    <row r="663" spans="2:6">
      <c r="B663" s="436" t="s">
        <v>414</v>
      </c>
      <c r="C663" s="135"/>
      <c r="D663" s="135"/>
      <c r="E663" s="134"/>
      <c r="F663" s="135"/>
    </row>
    <row r="664" spans="2:6">
      <c r="B664" s="436" t="s">
        <v>415</v>
      </c>
      <c r="C664" s="135"/>
      <c r="D664" s="135"/>
      <c r="E664" s="134"/>
      <c r="F664" s="135"/>
    </row>
    <row r="665" spans="2:6">
      <c r="B665" s="436" t="s">
        <v>416</v>
      </c>
      <c r="C665" s="135"/>
      <c r="D665" s="135"/>
      <c r="E665" s="134"/>
      <c r="F665" s="135"/>
    </row>
    <row r="666" spans="2:6">
      <c r="B666" s="436" t="s">
        <v>417</v>
      </c>
      <c r="C666" s="135"/>
      <c r="D666" s="135"/>
      <c r="E666" s="134"/>
      <c r="F666" s="135"/>
    </row>
    <row r="667" spans="2:6" ht="14.25" thickBot="1">
      <c r="B667" s="437" t="s">
        <v>418</v>
      </c>
      <c r="C667" s="438"/>
      <c r="D667" s="438"/>
      <c r="E667" s="439"/>
      <c r="F667" s="438"/>
    </row>
    <row r="675" spans="2:8" ht="15">
      <c r="B675" s="440"/>
      <c r="C675" s="440"/>
      <c r="D675" s="492"/>
      <c r="E675" s="493"/>
      <c r="F675" s="440"/>
      <c r="G675" s="440"/>
    </row>
    <row r="676" spans="2:8" ht="30">
      <c r="B676" s="441" t="s">
        <v>421</v>
      </c>
      <c r="C676" s="441"/>
      <c r="D676" s="492" t="s">
        <v>422</v>
      </c>
      <c r="E676" s="493"/>
      <c r="F676" s="441"/>
      <c r="G676" s="494" t="s">
        <v>423</v>
      </c>
      <c r="H676" s="494"/>
    </row>
    <row r="677" spans="2:8" ht="15">
      <c r="B677" s="441" t="s">
        <v>424</v>
      </c>
      <c r="C677" s="198"/>
      <c r="D677" s="494" t="s">
        <v>425</v>
      </c>
      <c r="E677" s="495"/>
      <c r="F677" s="441"/>
      <c r="G677" s="494" t="s">
        <v>426</v>
      </c>
      <c r="H677" s="494"/>
    </row>
  </sheetData>
  <mergeCells count="424">
    <mergeCell ref="B42:C42"/>
    <mergeCell ref="D42:D44"/>
    <mergeCell ref="B43:C43"/>
    <mergeCell ref="B44:C44"/>
    <mergeCell ref="G8:G9"/>
    <mergeCell ref="H8:H9"/>
    <mergeCell ref="I8:I9"/>
    <mergeCell ref="J8:J9"/>
    <mergeCell ref="G3:K3"/>
    <mergeCell ref="E4:F4"/>
    <mergeCell ref="B5:J5"/>
    <mergeCell ref="B6:J6"/>
    <mergeCell ref="B10:J10"/>
    <mergeCell ref="B20:J20"/>
    <mergeCell ref="B30:J30"/>
    <mergeCell ref="B35:J35"/>
    <mergeCell ref="B51:C51"/>
    <mergeCell ref="B52:C52"/>
    <mergeCell ref="B53:C53"/>
    <mergeCell ref="B54:D54"/>
    <mergeCell ref="B55:C55"/>
    <mergeCell ref="B56:C56"/>
    <mergeCell ref="B45:D45"/>
    <mergeCell ref="B46:C46"/>
    <mergeCell ref="B47:C47"/>
    <mergeCell ref="B48:C48"/>
    <mergeCell ref="B49:C49"/>
    <mergeCell ref="B50:C50"/>
    <mergeCell ref="B63:D63"/>
    <mergeCell ref="B64:C64"/>
    <mergeCell ref="B65:C65"/>
    <mergeCell ref="B66:C66"/>
    <mergeCell ref="B67:C67"/>
    <mergeCell ref="B68:D68"/>
    <mergeCell ref="B57:C57"/>
    <mergeCell ref="B58:C58"/>
    <mergeCell ref="B59:C59"/>
    <mergeCell ref="B60:C60"/>
    <mergeCell ref="B61:C61"/>
    <mergeCell ref="B62:C62"/>
    <mergeCell ref="H110:J110"/>
    <mergeCell ref="B118:D118"/>
    <mergeCell ref="B119:D119"/>
    <mergeCell ref="B69:C69"/>
    <mergeCell ref="B70:C70"/>
    <mergeCell ref="B71:F71"/>
    <mergeCell ref="B100:D100"/>
    <mergeCell ref="B101:D101"/>
    <mergeCell ref="B108:H108"/>
    <mergeCell ref="B125:E125"/>
    <mergeCell ref="B126:D126"/>
    <mergeCell ref="B127:C127"/>
    <mergeCell ref="B128:C128"/>
    <mergeCell ref="B129:C129"/>
    <mergeCell ref="B130:C130"/>
    <mergeCell ref="B109:D109"/>
    <mergeCell ref="B110:B111"/>
    <mergeCell ref="C110:G110"/>
    <mergeCell ref="B149:C149"/>
    <mergeCell ref="B158:J158"/>
    <mergeCell ref="B160:E161"/>
    <mergeCell ref="F160:F161"/>
    <mergeCell ref="G160:I160"/>
    <mergeCell ref="J160:J161"/>
    <mergeCell ref="B131:C131"/>
    <mergeCell ref="B132:C132"/>
    <mergeCell ref="B133:C133"/>
    <mergeCell ref="B134:C134"/>
    <mergeCell ref="B140:J140"/>
    <mergeCell ref="B142:C142"/>
    <mergeCell ref="B172:H172"/>
    <mergeCell ref="B174:C174"/>
    <mergeCell ref="B175:C175"/>
    <mergeCell ref="B176:C176"/>
    <mergeCell ref="B177:C177"/>
    <mergeCell ref="B178:C178"/>
    <mergeCell ref="C162:E162"/>
    <mergeCell ref="C163:E163"/>
    <mergeCell ref="C164:E164"/>
    <mergeCell ref="C165:E165"/>
    <mergeCell ref="C166:E166"/>
    <mergeCell ref="B167:E167"/>
    <mergeCell ref="B185:C185"/>
    <mergeCell ref="B186:C186"/>
    <mergeCell ref="B187:C187"/>
    <mergeCell ref="B188:C188"/>
    <mergeCell ref="B189:C189"/>
    <mergeCell ref="B190:C190"/>
    <mergeCell ref="B179:C179"/>
    <mergeCell ref="B180:C180"/>
    <mergeCell ref="B181:C181"/>
    <mergeCell ref="B182:C182"/>
    <mergeCell ref="B183:C183"/>
    <mergeCell ref="B184:C184"/>
    <mergeCell ref="B197:C197"/>
    <mergeCell ref="B198:C198"/>
    <mergeCell ref="B199:C199"/>
    <mergeCell ref="B200:C200"/>
    <mergeCell ref="B201:C201"/>
    <mergeCell ref="B202:C202"/>
    <mergeCell ref="B191:C191"/>
    <mergeCell ref="B192:C192"/>
    <mergeCell ref="B193:C193"/>
    <mergeCell ref="B194:C194"/>
    <mergeCell ref="B195:C195"/>
    <mergeCell ref="B196:C196"/>
    <mergeCell ref="B211:C211"/>
    <mergeCell ref="B212:C212"/>
    <mergeCell ref="B213:C213"/>
    <mergeCell ref="B214:C214"/>
    <mergeCell ref="B215:C215"/>
    <mergeCell ref="B216:C216"/>
    <mergeCell ref="B203:C203"/>
    <mergeCell ref="B204:C204"/>
    <mergeCell ref="B205:C205"/>
    <mergeCell ref="B208:D208"/>
    <mergeCell ref="B209:C209"/>
    <mergeCell ref="B210:C210"/>
    <mergeCell ref="B225:E225"/>
    <mergeCell ref="B227:C227"/>
    <mergeCell ref="B228:C228"/>
    <mergeCell ref="B229:C229"/>
    <mergeCell ref="B230:C230"/>
    <mergeCell ref="B236:F236"/>
    <mergeCell ref="B217:C217"/>
    <mergeCell ref="B218:C218"/>
    <mergeCell ref="B219:C219"/>
    <mergeCell ref="B220:C220"/>
    <mergeCell ref="B221:C221"/>
    <mergeCell ref="B222:C222"/>
    <mergeCell ref="B261:C261"/>
    <mergeCell ref="B262:C262"/>
    <mergeCell ref="B263:C263"/>
    <mergeCell ref="B264:C264"/>
    <mergeCell ref="B265:C265"/>
    <mergeCell ref="B266:C266"/>
    <mergeCell ref="C238:D238"/>
    <mergeCell ref="E238:F238"/>
    <mergeCell ref="C240:F240"/>
    <mergeCell ref="C248:F248"/>
    <mergeCell ref="B258:E258"/>
    <mergeCell ref="B260:C260"/>
    <mergeCell ref="B276:C276"/>
    <mergeCell ref="B277:C277"/>
    <mergeCell ref="B278:C278"/>
    <mergeCell ref="B279:C279"/>
    <mergeCell ref="B280:C280"/>
    <mergeCell ref="B281:C281"/>
    <mergeCell ref="B267:C267"/>
    <mergeCell ref="B268:C268"/>
    <mergeCell ref="B269:C269"/>
    <mergeCell ref="B270:C270"/>
    <mergeCell ref="B273:E273"/>
    <mergeCell ref="B275:C275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312:C312"/>
    <mergeCell ref="H312:I312"/>
    <mergeCell ref="B313:C313"/>
    <mergeCell ref="B314:C314"/>
    <mergeCell ref="B315:C315"/>
    <mergeCell ref="B316:C316"/>
    <mergeCell ref="B308:D308"/>
    <mergeCell ref="B310:C310"/>
    <mergeCell ref="H310:I310"/>
    <mergeCell ref="B311:C311"/>
    <mergeCell ref="H311:I311"/>
    <mergeCell ref="B323:C323"/>
    <mergeCell ref="B324:C324"/>
    <mergeCell ref="B325:C325"/>
    <mergeCell ref="B326:C326"/>
    <mergeCell ref="B327:C327"/>
    <mergeCell ref="B328:C328"/>
    <mergeCell ref="B317:C317"/>
    <mergeCell ref="B318:C318"/>
    <mergeCell ref="B319:C319"/>
    <mergeCell ref="B320:C320"/>
    <mergeCell ref="B321:C321"/>
    <mergeCell ref="B322:C322"/>
    <mergeCell ref="B340:C340"/>
    <mergeCell ref="B341:C341"/>
    <mergeCell ref="B342:C342"/>
    <mergeCell ref="B343:C343"/>
    <mergeCell ref="B344:C344"/>
    <mergeCell ref="B345:C345"/>
    <mergeCell ref="B329:C329"/>
    <mergeCell ref="B330:C330"/>
    <mergeCell ref="B331:C331"/>
    <mergeCell ref="B332:C332"/>
    <mergeCell ref="B333:C333"/>
    <mergeCell ref="B338:E338"/>
    <mergeCell ref="B352:C352"/>
    <mergeCell ref="B353:C353"/>
    <mergeCell ref="B354:C354"/>
    <mergeCell ref="B357:E357"/>
    <mergeCell ref="B359:C359"/>
    <mergeCell ref="B360:C360"/>
    <mergeCell ref="B346:C346"/>
    <mergeCell ref="B347:C347"/>
    <mergeCell ref="B348:C348"/>
    <mergeCell ref="B349:C349"/>
    <mergeCell ref="B350:C350"/>
    <mergeCell ref="B351:C351"/>
    <mergeCell ref="B376:J376"/>
    <mergeCell ref="B378:B379"/>
    <mergeCell ref="C378:E378"/>
    <mergeCell ref="F378:H378"/>
    <mergeCell ref="I378:K378"/>
    <mergeCell ref="B393:D393"/>
    <mergeCell ref="B361:C361"/>
    <mergeCell ref="B364:F364"/>
    <mergeCell ref="B366:C366"/>
    <mergeCell ref="B367:C367"/>
    <mergeCell ref="B369:F369"/>
    <mergeCell ref="B374:J374"/>
    <mergeCell ref="B401:C401"/>
    <mergeCell ref="B402:C402"/>
    <mergeCell ref="B403:C403"/>
    <mergeCell ref="B404:C404"/>
    <mergeCell ref="B405:C405"/>
    <mergeCell ref="B406:C406"/>
    <mergeCell ref="B395:C395"/>
    <mergeCell ref="B396:C396"/>
    <mergeCell ref="B397:C397"/>
    <mergeCell ref="B398:C398"/>
    <mergeCell ref="B399:C399"/>
    <mergeCell ref="B400:C400"/>
    <mergeCell ref="D415:E415"/>
    <mergeCell ref="B419:E419"/>
    <mergeCell ref="B420:D420"/>
    <mergeCell ref="B422:C422"/>
    <mergeCell ref="B423:C423"/>
    <mergeCell ref="B424:C424"/>
    <mergeCell ref="B415:C415"/>
    <mergeCell ref="B407:C407"/>
    <mergeCell ref="B408:C408"/>
    <mergeCell ref="B466:C466"/>
    <mergeCell ref="D466:E466"/>
    <mergeCell ref="B477:D477"/>
    <mergeCell ref="B479:E479"/>
    <mergeCell ref="B480:E480"/>
    <mergeCell ref="B481:E481"/>
    <mergeCell ref="B425:C425"/>
    <mergeCell ref="B426:C426"/>
    <mergeCell ref="B427:C427"/>
    <mergeCell ref="B462:J462"/>
    <mergeCell ref="B464:E464"/>
    <mergeCell ref="B465:C465"/>
    <mergeCell ref="D465:E465"/>
    <mergeCell ref="B488:E488"/>
    <mergeCell ref="B489:E489"/>
    <mergeCell ref="B490:E490"/>
    <mergeCell ref="B491:E491"/>
    <mergeCell ref="B492:E492"/>
    <mergeCell ref="B493:E493"/>
    <mergeCell ref="B482:E482"/>
    <mergeCell ref="B483:E483"/>
    <mergeCell ref="B484:E484"/>
    <mergeCell ref="B485:E485"/>
    <mergeCell ref="B486:E486"/>
    <mergeCell ref="B487:E487"/>
    <mergeCell ref="B500:E500"/>
    <mergeCell ref="B501:E501"/>
    <mergeCell ref="B502:E502"/>
    <mergeCell ref="B503:E503"/>
    <mergeCell ref="B504:E504"/>
    <mergeCell ref="B505:E505"/>
    <mergeCell ref="B494:E494"/>
    <mergeCell ref="B495:E495"/>
    <mergeCell ref="B496:E496"/>
    <mergeCell ref="B497:E497"/>
    <mergeCell ref="B498:E498"/>
    <mergeCell ref="B499:E499"/>
    <mergeCell ref="B512:E512"/>
    <mergeCell ref="B513:E513"/>
    <mergeCell ref="B514:E514"/>
    <mergeCell ref="B515:E515"/>
    <mergeCell ref="B516:E516"/>
    <mergeCell ref="B517:E517"/>
    <mergeCell ref="B506:E506"/>
    <mergeCell ref="B507:E507"/>
    <mergeCell ref="B508:E508"/>
    <mergeCell ref="B509:E509"/>
    <mergeCell ref="B510:E510"/>
    <mergeCell ref="B511:E511"/>
    <mergeCell ref="B525:E525"/>
    <mergeCell ref="B527:C527"/>
    <mergeCell ref="D527:D528"/>
    <mergeCell ref="E527:E528"/>
    <mergeCell ref="B528:C528"/>
    <mergeCell ref="B529:C529"/>
    <mergeCell ref="B518:E518"/>
    <mergeCell ref="B519:E519"/>
    <mergeCell ref="B520:E520"/>
    <mergeCell ref="B521:E521"/>
    <mergeCell ref="B522:E522"/>
    <mergeCell ref="B523:E523"/>
    <mergeCell ref="B536:C536"/>
    <mergeCell ref="B537:C537"/>
    <mergeCell ref="B538:C538"/>
    <mergeCell ref="B539:C539"/>
    <mergeCell ref="B542:D542"/>
    <mergeCell ref="B544:E544"/>
    <mergeCell ref="B530:C530"/>
    <mergeCell ref="B531:C531"/>
    <mergeCell ref="B532:C532"/>
    <mergeCell ref="B533:C533"/>
    <mergeCell ref="B534:C534"/>
    <mergeCell ref="B535:C535"/>
    <mergeCell ref="B551:E551"/>
    <mergeCell ref="B552:E552"/>
    <mergeCell ref="B553:E553"/>
    <mergeCell ref="B554:E554"/>
    <mergeCell ref="B555:E555"/>
    <mergeCell ref="B556:E556"/>
    <mergeCell ref="B545:E545"/>
    <mergeCell ref="B546:E546"/>
    <mergeCell ref="B547:E547"/>
    <mergeCell ref="B548:E548"/>
    <mergeCell ref="B549:E549"/>
    <mergeCell ref="B550:E550"/>
    <mergeCell ref="B566:E566"/>
    <mergeCell ref="B567:E567"/>
    <mergeCell ref="B568:E568"/>
    <mergeCell ref="B569:E569"/>
    <mergeCell ref="B570:E570"/>
    <mergeCell ref="B571:E571"/>
    <mergeCell ref="B557:E557"/>
    <mergeCell ref="B558:E558"/>
    <mergeCell ref="B559:E559"/>
    <mergeCell ref="B560:E560"/>
    <mergeCell ref="B561:E561"/>
    <mergeCell ref="B564:E564"/>
    <mergeCell ref="B578:E578"/>
    <mergeCell ref="B579:E579"/>
    <mergeCell ref="B580:E580"/>
    <mergeCell ref="B581:E581"/>
    <mergeCell ref="B586:E586"/>
    <mergeCell ref="B587:E587"/>
    <mergeCell ref="B572:E572"/>
    <mergeCell ref="B573:E573"/>
    <mergeCell ref="B574:E574"/>
    <mergeCell ref="B575:E575"/>
    <mergeCell ref="B576:E576"/>
    <mergeCell ref="B577:E577"/>
    <mergeCell ref="B594:E594"/>
    <mergeCell ref="B595:E595"/>
    <mergeCell ref="B596:E596"/>
    <mergeCell ref="B597:E597"/>
    <mergeCell ref="B598:E598"/>
    <mergeCell ref="B599:E599"/>
    <mergeCell ref="B588:E588"/>
    <mergeCell ref="B589:E589"/>
    <mergeCell ref="B590:E590"/>
    <mergeCell ref="B591:E591"/>
    <mergeCell ref="B592:E592"/>
    <mergeCell ref="B593:E593"/>
    <mergeCell ref="B608:E608"/>
    <mergeCell ref="B609:E609"/>
    <mergeCell ref="B610:E610"/>
    <mergeCell ref="B611:E611"/>
    <mergeCell ref="B612:E612"/>
    <mergeCell ref="B613:E613"/>
    <mergeCell ref="B600:E600"/>
    <mergeCell ref="B603:D603"/>
    <mergeCell ref="B604:E604"/>
    <mergeCell ref="B605:E605"/>
    <mergeCell ref="B606:E606"/>
    <mergeCell ref="B607:E607"/>
    <mergeCell ref="B628:C628"/>
    <mergeCell ref="B629:C629"/>
    <mergeCell ref="B614:E614"/>
    <mergeCell ref="B615:E615"/>
    <mergeCell ref="B616:E616"/>
    <mergeCell ref="B617:E617"/>
    <mergeCell ref="B620:G620"/>
    <mergeCell ref="B622:C623"/>
    <mergeCell ref="D622:G622"/>
    <mergeCell ref="D676:E676"/>
    <mergeCell ref="G676:H676"/>
    <mergeCell ref="D677:E677"/>
    <mergeCell ref="G677:H677"/>
    <mergeCell ref="C7:H7"/>
    <mergeCell ref="B8:B9"/>
    <mergeCell ref="C8:C9"/>
    <mergeCell ref="D8:D9"/>
    <mergeCell ref="E8:E9"/>
    <mergeCell ref="F8:F9"/>
    <mergeCell ref="B636:G636"/>
    <mergeCell ref="B638:E638"/>
    <mergeCell ref="B640:C640"/>
    <mergeCell ref="B641:C641"/>
    <mergeCell ref="B657:F657"/>
    <mergeCell ref="D675:E675"/>
    <mergeCell ref="B630:C630"/>
    <mergeCell ref="B631:C631"/>
    <mergeCell ref="B632:C632"/>
    <mergeCell ref="B633:C633"/>
    <mergeCell ref="B624:C624"/>
    <mergeCell ref="B625:C625"/>
    <mergeCell ref="B626:C626"/>
    <mergeCell ref="B627:C627"/>
  </mergeCells>
  <pageMargins left="0.7" right="0.7" top="0.75" bottom="0.75" header="0.3" footer="0.3"/>
  <pageSetup paperSize="9" scale="43" orientation="landscape" horizontalDpi="0" verticalDpi="0" r:id="rId1"/>
  <rowBreaks count="13" manualBreakCount="13">
    <brk id="70" max="16383" man="1"/>
    <brk id="99" max="16383" man="1"/>
    <brk id="137" max="16383" man="1"/>
    <brk id="171" max="16383" man="1"/>
    <brk id="207" max="16383" man="1"/>
    <brk id="255" max="16383" man="1"/>
    <brk id="305" max="16383" man="1"/>
    <brk id="354" max="16383" man="1"/>
    <brk id="408" max="16383" man="1"/>
    <brk id="471" min="1" max="11" man="1"/>
    <brk id="539" max="16383" man="1"/>
    <brk id="602" max="16383" man="1"/>
    <brk id="6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INFORMACJA DODATKOWA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Jelińska Teresa</dc:creator>
  <cp:lastModifiedBy>Jelińska Teresa</cp:lastModifiedBy>
  <cp:lastPrinted>2020-07-06T11:08:59Z</cp:lastPrinted>
  <dcterms:created xsi:type="dcterms:W3CDTF">2020-07-06T09:58:55Z</dcterms:created>
  <dcterms:modified xsi:type="dcterms:W3CDTF">2020-07-07T07:57:23Z</dcterms:modified>
</cp:coreProperties>
</file>